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2540" activeTab="0"/>
  </bookViews>
  <sheets>
    <sheet name="5333_64b760ca96739" sheetId="1" r:id="rId1"/>
  </sheets>
  <definedNames/>
  <calcPr fullCalcOnLoad="1"/>
</workbook>
</file>

<file path=xl/sharedStrings.xml><?xml version="1.0" encoding="utf-8"?>
<sst xmlns="http://schemas.openxmlformats.org/spreadsheetml/2006/main" count="759" uniqueCount="16">
  <si>
    <t>附件1：</t>
  </si>
  <si>
    <t>海南省博物馆2023年公开招聘财政定额补贴人员
报名资格初审合格人员名单</t>
  </si>
  <si>
    <t>序号</t>
  </si>
  <si>
    <t>岗位代码</t>
  </si>
  <si>
    <t>岗位名称</t>
  </si>
  <si>
    <t>姓名</t>
  </si>
  <si>
    <t>报考号</t>
  </si>
  <si>
    <t>文物修复与分析检测</t>
  </si>
  <si>
    <t>田野考古</t>
  </si>
  <si>
    <t>考古资料管理</t>
  </si>
  <si>
    <t>文秘</t>
  </si>
  <si>
    <t>英文讲解员</t>
  </si>
  <si>
    <t>中文讲解员</t>
  </si>
  <si>
    <t>保卫干事</t>
  </si>
  <si>
    <t>展陈形式设计</t>
  </si>
  <si>
    <t>展陈内容设计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</si>
</sst>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indexed="8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2" fillId="0" borderId="9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55"/>
  <sheetViews>
    <sheetView tabSelected="1" workbookViewId="0" topLeftCell="A1">
      <selection activeCell="C8" sqref="C8"/>
    </sheetView>
  </sheetViews>
  <sheetFormatPr defaultColWidth="9.00390625" defaultRowHeight="15"/>
  <cols>
    <col min="2" max="2" width="11.421875" style="0" customWidth="1"/>
    <col min="3" max="3" width="28.421875" style="0" customWidth="1"/>
    <col min="4" max="4" width="11.421875" style="0" customWidth="1"/>
    <col min="5" max="5" width="30.421875" style="0" customWidth="1"/>
  </cols>
  <sheetData>
    <row r="1" spans="1:5" ht="13.5">
      <c r="A1" s="1" t="s">
        <v>0</v>
      </c>
      <c r="B1" s="1"/>
      <c r="C1" s="1"/>
      <c r="D1" s="1"/>
      <c r="E1" s="1"/>
    </row>
    <row r="2" spans="1:5" ht="63.75" customHeight="1">
      <c r="A2" s="2" t="s">
        <v>1</v>
      </c>
      <c r="B2" s="2"/>
      <c r="C2" s="2"/>
      <c r="D2" s="2"/>
      <c r="E2" s="2"/>
    </row>
    <row r="3" spans="1:5" ht="27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27.75" customHeight="1">
      <c r="A4" s="4">
        <v>1</v>
      </c>
      <c r="B4" s="5" t="str">
        <f aca="true" t="shared" si="0" ref="B4:B18">"001"</f>
        <v>001</v>
      </c>
      <c r="C4" s="5" t="s">
        <v>7</v>
      </c>
      <c r="D4" s="5" t="str">
        <f>"陈俊余"</f>
        <v>陈俊余</v>
      </c>
      <c r="E4" s="5" t="str">
        <f>"533320230705102158136751"</f>
        <v>533320230705102158136751</v>
      </c>
    </row>
    <row r="5" spans="1:5" ht="27.75" customHeight="1">
      <c r="A5" s="4">
        <v>2</v>
      </c>
      <c r="B5" s="5" t="str">
        <f t="shared" si="0"/>
        <v>001</v>
      </c>
      <c r="C5" s="5" t="s">
        <v>7</v>
      </c>
      <c r="D5" s="5" t="str">
        <f>"戴俊华"</f>
        <v>戴俊华</v>
      </c>
      <c r="E5" s="5" t="str">
        <f>"533320230705161905136991"</f>
        <v>533320230705161905136991</v>
      </c>
    </row>
    <row r="6" spans="1:5" ht="27.75" customHeight="1">
      <c r="A6" s="4">
        <v>3</v>
      </c>
      <c r="B6" s="5" t="str">
        <f t="shared" si="0"/>
        <v>001</v>
      </c>
      <c r="C6" s="5" t="s">
        <v>7</v>
      </c>
      <c r="D6" s="5" t="str">
        <f>"吴昊"</f>
        <v>吴昊</v>
      </c>
      <c r="E6" s="5" t="str">
        <f>"533320230705170059137022"</f>
        <v>533320230705170059137022</v>
      </c>
    </row>
    <row r="7" spans="1:5" ht="27.75" customHeight="1">
      <c r="A7" s="4">
        <v>4</v>
      </c>
      <c r="B7" s="5" t="str">
        <f t="shared" si="0"/>
        <v>001</v>
      </c>
      <c r="C7" s="5" t="s">
        <v>7</v>
      </c>
      <c r="D7" s="5" t="str">
        <f>"胡玥"</f>
        <v>胡玥</v>
      </c>
      <c r="E7" s="5" t="str">
        <f>"533320230705194805137120"</f>
        <v>533320230705194805137120</v>
      </c>
    </row>
    <row r="8" spans="1:5" ht="27.75" customHeight="1">
      <c r="A8" s="4">
        <v>5</v>
      </c>
      <c r="B8" s="5" t="str">
        <f t="shared" si="0"/>
        <v>001</v>
      </c>
      <c r="C8" s="5" t="s">
        <v>7</v>
      </c>
      <c r="D8" s="5" t="str">
        <f>"朱婷婷"</f>
        <v>朱婷婷</v>
      </c>
      <c r="E8" s="5" t="str">
        <f>"533320230717090435138341"</f>
        <v>533320230717090435138341</v>
      </c>
    </row>
    <row r="9" spans="1:5" ht="27.75" customHeight="1">
      <c r="A9" s="4">
        <v>6</v>
      </c>
      <c r="B9" s="5" t="str">
        <f t="shared" si="0"/>
        <v>001</v>
      </c>
      <c r="C9" s="5" t="s">
        <v>7</v>
      </c>
      <c r="D9" s="5" t="str">
        <f>"吴多泓"</f>
        <v>吴多泓</v>
      </c>
      <c r="E9" s="5" t="str">
        <f>"533320230717150520138377"</f>
        <v>533320230717150520138377</v>
      </c>
    </row>
    <row r="10" spans="1:5" ht="27.75" customHeight="1">
      <c r="A10" s="4">
        <v>7</v>
      </c>
      <c r="B10" s="5" t="str">
        <f t="shared" si="0"/>
        <v>001</v>
      </c>
      <c r="C10" s="5" t="s">
        <v>7</v>
      </c>
      <c r="D10" s="5" t="str">
        <f>"邱勋倩"</f>
        <v>邱勋倩</v>
      </c>
      <c r="E10" s="5" t="str">
        <f>"533320230717100649138349"</f>
        <v>533320230717100649138349</v>
      </c>
    </row>
    <row r="11" spans="1:5" ht="27.75" customHeight="1">
      <c r="A11" s="4">
        <v>8</v>
      </c>
      <c r="B11" s="5" t="str">
        <f t="shared" si="0"/>
        <v>001</v>
      </c>
      <c r="C11" s="5" t="s">
        <v>7</v>
      </c>
      <c r="D11" s="5" t="str">
        <f>"陈月菊"</f>
        <v>陈月菊</v>
      </c>
      <c r="E11" s="5" t="str">
        <f>"533320230717192928138393"</f>
        <v>533320230717192928138393</v>
      </c>
    </row>
    <row r="12" spans="1:5" ht="27.75" customHeight="1">
      <c r="A12" s="4">
        <v>9</v>
      </c>
      <c r="B12" s="5" t="str">
        <f t="shared" si="0"/>
        <v>001</v>
      </c>
      <c r="C12" s="5" t="s">
        <v>7</v>
      </c>
      <c r="D12" s="5" t="str">
        <f>"黄思莹"</f>
        <v>黄思莹</v>
      </c>
      <c r="E12" s="5" t="str">
        <f>"533320230717204911138400"</f>
        <v>533320230717204911138400</v>
      </c>
    </row>
    <row r="13" spans="1:5" ht="27.75" customHeight="1">
      <c r="A13" s="4">
        <v>10</v>
      </c>
      <c r="B13" s="5" t="str">
        <f t="shared" si="0"/>
        <v>001</v>
      </c>
      <c r="C13" s="5" t="s">
        <v>7</v>
      </c>
      <c r="D13" s="5" t="str">
        <f>"艾霞"</f>
        <v>艾霞</v>
      </c>
      <c r="E13" s="5" t="str">
        <f>"533320230718103734138432"</f>
        <v>533320230718103734138432</v>
      </c>
    </row>
    <row r="14" spans="1:5" ht="27.75" customHeight="1">
      <c r="A14" s="4">
        <v>11</v>
      </c>
      <c r="B14" s="5" t="str">
        <f t="shared" si="0"/>
        <v>001</v>
      </c>
      <c r="C14" s="5" t="s">
        <v>7</v>
      </c>
      <c r="D14" s="5" t="str">
        <f>"陈小曼"</f>
        <v>陈小曼</v>
      </c>
      <c r="E14" s="5" t="str">
        <f>"533320230718123204138441"</f>
        <v>533320230718123204138441</v>
      </c>
    </row>
    <row r="15" spans="1:5" ht="27.75" customHeight="1">
      <c r="A15" s="4">
        <v>12</v>
      </c>
      <c r="B15" s="5" t="str">
        <f t="shared" si="0"/>
        <v>001</v>
      </c>
      <c r="C15" s="5" t="s">
        <v>7</v>
      </c>
      <c r="D15" s="5" t="str">
        <f>"黄艳琪"</f>
        <v>黄艳琪</v>
      </c>
      <c r="E15" s="5" t="str">
        <f>"533320230718123429138442"</f>
        <v>533320230718123429138442</v>
      </c>
    </row>
    <row r="16" spans="1:5" ht="27.75" customHeight="1">
      <c r="A16" s="4">
        <v>13</v>
      </c>
      <c r="B16" s="5" t="str">
        <f t="shared" si="0"/>
        <v>001</v>
      </c>
      <c r="C16" s="5" t="s">
        <v>7</v>
      </c>
      <c r="D16" s="5" t="str">
        <f>"陆依然"</f>
        <v>陆依然</v>
      </c>
      <c r="E16" s="5" t="str">
        <f>"533320230718153759138451"</f>
        <v>533320230718153759138451</v>
      </c>
    </row>
    <row r="17" spans="1:5" ht="27.75" customHeight="1">
      <c r="A17" s="4">
        <v>14</v>
      </c>
      <c r="B17" s="5" t="str">
        <f t="shared" si="0"/>
        <v>001</v>
      </c>
      <c r="C17" s="5" t="s">
        <v>7</v>
      </c>
      <c r="D17" s="5" t="str">
        <f>"王亚润"</f>
        <v>王亚润</v>
      </c>
      <c r="E17" s="5" t="str">
        <f>"533320230719092248138488"</f>
        <v>533320230719092248138488</v>
      </c>
    </row>
    <row r="18" spans="1:5" ht="27.75" customHeight="1">
      <c r="A18" s="4">
        <v>15</v>
      </c>
      <c r="B18" s="5" t="str">
        <f t="shared" si="0"/>
        <v>001</v>
      </c>
      <c r="C18" s="5" t="s">
        <v>7</v>
      </c>
      <c r="D18" s="5" t="str">
        <f>"陈婕"</f>
        <v>陈婕</v>
      </c>
      <c r="E18" s="5" t="str">
        <f>"533320230719103008138493"</f>
        <v>533320230719103008138493</v>
      </c>
    </row>
    <row r="19" spans="1:5" ht="27.75" customHeight="1">
      <c r="A19" s="4">
        <v>16</v>
      </c>
      <c r="B19" s="5" t="str">
        <f>"002"</f>
        <v>002</v>
      </c>
      <c r="C19" s="5" t="s">
        <v>8</v>
      </c>
      <c r="D19" s="5" t="str">
        <f>"鲁仕浩"</f>
        <v>鲁仕浩</v>
      </c>
      <c r="E19" s="5" t="str">
        <f>"533320230705091516136668"</f>
        <v>533320230705091516136668</v>
      </c>
    </row>
    <row r="20" spans="1:5" ht="27.75" customHeight="1">
      <c r="A20" s="4">
        <v>17</v>
      </c>
      <c r="B20" s="5" t="str">
        <f>"002"</f>
        <v>002</v>
      </c>
      <c r="C20" s="5" t="s">
        <v>8</v>
      </c>
      <c r="D20" s="5" t="str">
        <f>"刘秋晨"</f>
        <v>刘秋晨</v>
      </c>
      <c r="E20" s="5" t="str">
        <f>"533320230705204329137149"</f>
        <v>533320230705204329137149</v>
      </c>
    </row>
    <row r="21" spans="1:5" ht="27.75" customHeight="1">
      <c r="A21" s="4">
        <v>18</v>
      </c>
      <c r="B21" s="5" t="str">
        <f>"002"</f>
        <v>002</v>
      </c>
      <c r="C21" s="5" t="s">
        <v>8</v>
      </c>
      <c r="D21" s="5" t="str">
        <f>"钟华青"</f>
        <v>钟华青</v>
      </c>
      <c r="E21" s="5" t="str">
        <f>"533320230705093023136692"</f>
        <v>533320230705093023136692</v>
      </c>
    </row>
    <row r="22" spans="1:5" ht="27.75" customHeight="1">
      <c r="A22" s="4">
        <v>19</v>
      </c>
      <c r="B22" s="5" t="str">
        <f>"002"</f>
        <v>002</v>
      </c>
      <c r="C22" s="5" t="s">
        <v>8</v>
      </c>
      <c r="D22" s="5" t="str">
        <f>"王祈伟"</f>
        <v>王祈伟</v>
      </c>
      <c r="E22" s="5" t="str">
        <f>"533320230711090728138155"</f>
        <v>533320230711090728138155</v>
      </c>
    </row>
    <row r="23" spans="1:5" ht="27.75" customHeight="1">
      <c r="A23" s="4">
        <v>20</v>
      </c>
      <c r="B23" s="5" t="str">
        <f aca="true" t="shared" si="1" ref="B23:B73">"003"</f>
        <v>003</v>
      </c>
      <c r="C23" s="5" t="s">
        <v>9</v>
      </c>
      <c r="D23" s="5" t="str">
        <f>"林颖"</f>
        <v>林颖</v>
      </c>
      <c r="E23" s="5" t="str">
        <f>"533320230706103027137338"</f>
        <v>533320230706103027137338</v>
      </c>
    </row>
    <row r="24" spans="1:5" ht="27.75" customHeight="1">
      <c r="A24" s="4">
        <v>21</v>
      </c>
      <c r="B24" s="5" t="str">
        <f t="shared" si="1"/>
        <v>003</v>
      </c>
      <c r="C24" s="5" t="s">
        <v>9</v>
      </c>
      <c r="D24" s="5" t="str">
        <f>"张艳秋"</f>
        <v>张艳秋</v>
      </c>
      <c r="E24" s="5" t="str">
        <f>"533320230706183241137555"</f>
        <v>533320230706183241137555</v>
      </c>
    </row>
    <row r="25" spans="1:5" ht="27.75" customHeight="1">
      <c r="A25" s="4">
        <v>22</v>
      </c>
      <c r="B25" s="5" t="str">
        <f t="shared" si="1"/>
        <v>003</v>
      </c>
      <c r="C25" s="5" t="s">
        <v>9</v>
      </c>
      <c r="D25" s="5" t="str">
        <f>"初杰"</f>
        <v>初杰</v>
      </c>
      <c r="E25" s="5" t="str">
        <f>"533320230710152738137996"</f>
        <v>533320230710152738137996</v>
      </c>
    </row>
    <row r="26" spans="1:5" ht="27.75" customHeight="1">
      <c r="A26" s="4">
        <v>23</v>
      </c>
      <c r="B26" s="5" t="str">
        <f t="shared" si="1"/>
        <v>003</v>
      </c>
      <c r="C26" s="5" t="s">
        <v>9</v>
      </c>
      <c r="D26" s="5" t="str">
        <f>"曾海韵"</f>
        <v>曾海韵</v>
      </c>
      <c r="E26" s="5" t="str">
        <f>"533320230710153139137997"</f>
        <v>533320230710153139137997</v>
      </c>
    </row>
    <row r="27" spans="1:5" ht="27.75" customHeight="1">
      <c r="A27" s="4">
        <v>24</v>
      </c>
      <c r="B27" s="5" t="str">
        <f t="shared" si="1"/>
        <v>003</v>
      </c>
      <c r="C27" s="5" t="s">
        <v>9</v>
      </c>
      <c r="D27" s="5" t="str">
        <f>"黄晓雅"</f>
        <v>黄晓雅</v>
      </c>
      <c r="E27" s="5" t="str">
        <f>"533320230705153529136957"</f>
        <v>533320230705153529136957</v>
      </c>
    </row>
    <row r="28" spans="1:5" ht="27.75" customHeight="1">
      <c r="A28" s="4">
        <v>25</v>
      </c>
      <c r="B28" s="5" t="str">
        <f t="shared" si="1"/>
        <v>003</v>
      </c>
      <c r="C28" s="5" t="s">
        <v>9</v>
      </c>
      <c r="D28" s="5" t="str">
        <f>"杨颖慧"</f>
        <v>杨颖慧</v>
      </c>
      <c r="E28" s="5" t="str">
        <f>"533320230706162425137510"</f>
        <v>533320230706162425137510</v>
      </c>
    </row>
    <row r="29" spans="1:5" ht="27.75" customHeight="1">
      <c r="A29" s="4">
        <v>26</v>
      </c>
      <c r="B29" s="5" t="str">
        <f t="shared" si="1"/>
        <v>003</v>
      </c>
      <c r="C29" s="5" t="s">
        <v>9</v>
      </c>
      <c r="D29" s="5" t="str">
        <f>"庄雪芬"</f>
        <v>庄雪芬</v>
      </c>
      <c r="E29" s="5" t="str">
        <f>"533320230717100751138350"</f>
        <v>533320230717100751138350</v>
      </c>
    </row>
    <row r="30" spans="1:5" ht="27.75" customHeight="1">
      <c r="A30" s="4">
        <v>27</v>
      </c>
      <c r="B30" s="5" t="str">
        <f t="shared" si="1"/>
        <v>003</v>
      </c>
      <c r="C30" s="5" t="s">
        <v>9</v>
      </c>
      <c r="D30" s="5" t="str">
        <f>"王乙如"</f>
        <v>王乙如</v>
      </c>
      <c r="E30" s="5" t="str">
        <f>"533320230717102957138352"</f>
        <v>533320230717102957138352</v>
      </c>
    </row>
    <row r="31" spans="1:5" ht="27.75" customHeight="1">
      <c r="A31" s="4">
        <v>28</v>
      </c>
      <c r="B31" s="5" t="str">
        <f t="shared" si="1"/>
        <v>003</v>
      </c>
      <c r="C31" s="5" t="s">
        <v>9</v>
      </c>
      <c r="D31" s="5" t="str">
        <f>"冯琬云"</f>
        <v>冯琬云</v>
      </c>
      <c r="E31" s="5" t="str">
        <f>"533320230717103035138353"</f>
        <v>533320230717103035138353</v>
      </c>
    </row>
    <row r="32" spans="1:5" ht="27.75" customHeight="1">
      <c r="A32" s="4">
        <v>29</v>
      </c>
      <c r="B32" s="5" t="str">
        <f t="shared" si="1"/>
        <v>003</v>
      </c>
      <c r="C32" s="5" t="s">
        <v>9</v>
      </c>
      <c r="D32" s="5" t="str">
        <f>"刘英"</f>
        <v>刘英</v>
      </c>
      <c r="E32" s="5" t="str">
        <f>"533320230717104414138356"</f>
        <v>533320230717104414138356</v>
      </c>
    </row>
    <row r="33" spans="1:5" ht="27.75" customHeight="1">
      <c r="A33" s="4">
        <v>30</v>
      </c>
      <c r="B33" s="5" t="str">
        <f t="shared" si="1"/>
        <v>003</v>
      </c>
      <c r="C33" s="5" t="s">
        <v>9</v>
      </c>
      <c r="D33" s="5" t="str">
        <f>"杜梅桂"</f>
        <v>杜梅桂</v>
      </c>
      <c r="E33" s="5" t="str">
        <f>"533320230717115138138366"</f>
        <v>533320230717115138138366</v>
      </c>
    </row>
    <row r="34" spans="1:5" ht="27.75" customHeight="1">
      <c r="A34" s="4">
        <v>31</v>
      </c>
      <c r="B34" s="5" t="str">
        <f t="shared" si="1"/>
        <v>003</v>
      </c>
      <c r="C34" s="5" t="s">
        <v>9</v>
      </c>
      <c r="D34" s="5" t="str">
        <f>"黄婷"</f>
        <v>黄婷</v>
      </c>
      <c r="E34" s="5" t="str">
        <f>"533320230707144503137683"</f>
        <v>533320230707144503137683</v>
      </c>
    </row>
    <row r="35" spans="1:5" ht="27.75" customHeight="1">
      <c r="A35" s="4">
        <v>32</v>
      </c>
      <c r="B35" s="5" t="str">
        <f t="shared" si="1"/>
        <v>003</v>
      </c>
      <c r="C35" s="5" t="s">
        <v>9</v>
      </c>
      <c r="D35" s="5" t="str">
        <f>"郑汭"</f>
        <v>郑汭</v>
      </c>
      <c r="E35" s="5" t="str">
        <f>"533320230717105820138359"</f>
        <v>533320230717105820138359</v>
      </c>
    </row>
    <row r="36" spans="1:5" ht="27.75" customHeight="1">
      <c r="A36" s="4">
        <v>33</v>
      </c>
      <c r="B36" s="5" t="str">
        <f t="shared" si="1"/>
        <v>003</v>
      </c>
      <c r="C36" s="5" t="s">
        <v>9</v>
      </c>
      <c r="D36" s="5" t="str">
        <f>"张静雯"</f>
        <v>张静雯</v>
      </c>
      <c r="E36" s="5" t="str">
        <f>"533320230717122551138369"</f>
        <v>533320230717122551138369</v>
      </c>
    </row>
    <row r="37" spans="1:5" ht="27.75" customHeight="1">
      <c r="A37" s="4">
        <v>34</v>
      </c>
      <c r="B37" s="5" t="str">
        <f t="shared" si="1"/>
        <v>003</v>
      </c>
      <c r="C37" s="5" t="s">
        <v>9</v>
      </c>
      <c r="D37" s="5" t="str">
        <f>"王青果"</f>
        <v>王青果</v>
      </c>
      <c r="E37" s="5" t="str">
        <f>"533320230717083159138338"</f>
        <v>533320230717083159138338</v>
      </c>
    </row>
    <row r="38" spans="1:5" ht="27.75" customHeight="1">
      <c r="A38" s="4">
        <v>35</v>
      </c>
      <c r="B38" s="5" t="str">
        <f t="shared" si="1"/>
        <v>003</v>
      </c>
      <c r="C38" s="5" t="s">
        <v>9</v>
      </c>
      <c r="D38" s="5" t="str">
        <f>"钱科技"</f>
        <v>钱科技</v>
      </c>
      <c r="E38" s="5" t="str">
        <f>"533320230717143605138375"</f>
        <v>533320230717143605138375</v>
      </c>
    </row>
    <row r="39" spans="1:5" ht="27.75" customHeight="1">
      <c r="A39" s="4">
        <v>36</v>
      </c>
      <c r="B39" s="5" t="str">
        <f t="shared" si="1"/>
        <v>003</v>
      </c>
      <c r="C39" s="5" t="s">
        <v>9</v>
      </c>
      <c r="D39" s="5" t="str">
        <f>"林婷婷"</f>
        <v>林婷婷</v>
      </c>
      <c r="E39" s="5" t="str">
        <f>"533320230717160822138382"</f>
        <v>533320230717160822138382</v>
      </c>
    </row>
    <row r="40" spans="1:5" ht="27.75" customHeight="1">
      <c r="A40" s="4">
        <v>37</v>
      </c>
      <c r="B40" s="5" t="str">
        <f t="shared" si="1"/>
        <v>003</v>
      </c>
      <c r="C40" s="5" t="s">
        <v>9</v>
      </c>
      <c r="D40" s="5" t="str">
        <f>"李秋庆"</f>
        <v>李秋庆</v>
      </c>
      <c r="E40" s="5" t="str">
        <f>"533320230717111017138361"</f>
        <v>533320230717111017138361</v>
      </c>
    </row>
    <row r="41" spans="1:5" ht="27.75" customHeight="1">
      <c r="A41" s="4">
        <v>38</v>
      </c>
      <c r="B41" s="5" t="str">
        <f t="shared" si="1"/>
        <v>003</v>
      </c>
      <c r="C41" s="5" t="s">
        <v>9</v>
      </c>
      <c r="D41" s="5" t="str">
        <f>"文洋"</f>
        <v>文洋</v>
      </c>
      <c r="E41" s="5" t="str">
        <f>"533320230717170203138386"</f>
        <v>533320230717170203138386</v>
      </c>
    </row>
    <row r="42" spans="1:5" ht="27.75" customHeight="1">
      <c r="A42" s="4">
        <v>39</v>
      </c>
      <c r="B42" s="5" t="str">
        <f t="shared" si="1"/>
        <v>003</v>
      </c>
      <c r="C42" s="5" t="s">
        <v>9</v>
      </c>
      <c r="D42" s="5" t="str">
        <f>"符达霞"</f>
        <v>符达霞</v>
      </c>
      <c r="E42" s="5" t="str">
        <f>"533320230717095243138348"</f>
        <v>533320230717095243138348</v>
      </c>
    </row>
    <row r="43" spans="1:5" ht="27.75" customHeight="1">
      <c r="A43" s="4">
        <v>40</v>
      </c>
      <c r="B43" s="5" t="str">
        <f t="shared" si="1"/>
        <v>003</v>
      </c>
      <c r="C43" s="5" t="s">
        <v>9</v>
      </c>
      <c r="D43" s="5" t="str">
        <f>"王菁娇"</f>
        <v>王菁娇</v>
      </c>
      <c r="E43" s="5" t="str">
        <f>"533320230717165212138385"</f>
        <v>533320230717165212138385</v>
      </c>
    </row>
    <row r="44" spans="1:5" ht="27.75" customHeight="1">
      <c r="A44" s="4">
        <v>41</v>
      </c>
      <c r="B44" s="5" t="str">
        <f t="shared" si="1"/>
        <v>003</v>
      </c>
      <c r="C44" s="5" t="s">
        <v>9</v>
      </c>
      <c r="D44" s="5" t="str">
        <f>"王家健"</f>
        <v>王家健</v>
      </c>
      <c r="E44" s="5" t="str">
        <f>"533320230717194755138396"</f>
        <v>533320230717194755138396</v>
      </c>
    </row>
    <row r="45" spans="1:5" ht="27.75" customHeight="1">
      <c r="A45" s="4">
        <v>42</v>
      </c>
      <c r="B45" s="5" t="str">
        <f t="shared" si="1"/>
        <v>003</v>
      </c>
      <c r="C45" s="5" t="s">
        <v>9</v>
      </c>
      <c r="D45" s="5" t="str">
        <f>"陈聪颖"</f>
        <v>陈聪颖</v>
      </c>
      <c r="E45" s="5" t="str">
        <f>"533320230717202151138399"</f>
        <v>533320230717202151138399</v>
      </c>
    </row>
    <row r="46" spans="1:5" ht="27.75" customHeight="1">
      <c r="A46" s="4">
        <v>43</v>
      </c>
      <c r="B46" s="5" t="str">
        <f t="shared" si="1"/>
        <v>003</v>
      </c>
      <c r="C46" s="5" t="s">
        <v>9</v>
      </c>
      <c r="D46" s="5" t="str">
        <f>"陈诗韵"</f>
        <v>陈诗韵</v>
      </c>
      <c r="E46" s="5" t="str">
        <f>"533320230717153341138381"</f>
        <v>533320230717153341138381</v>
      </c>
    </row>
    <row r="47" spans="1:5" ht="27.75" customHeight="1">
      <c r="A47" s="4">
        <v>44</v>
      </c>
      <c r="B47" s="5" t="str">
        <f t="shared" si="1"/>
        <v>003</v>
      </c>
      <c r="C47" s="5" t="s">
        <v>9</v>
      </c>
      <c r="D47" s="5" t="str">
        <f>"卢钟豪"</f>
        <v>卢钟豪</v>
      </c>
      <c r="E47" s="5" t="str">
        <f>"533320230717220943138408"</f>
        <v>533320230717220943138408</v>
      </c>
    </row>
    <row r="48" spans="1:5" ht="27.75" customHeight="1">
      <c r="A48" s="4">
        <v>45</v>
      </c>
      <c r="B48" s="5" t="str">
        <f t="shared" si="1"/>
        <v>003</v>
      </c>
      <c r="C48" s="5" t="s">
        <v>9</v>
      </c>
      <c r="D48" s="5" t="str">
        <f>"王晓芸"</f>
        <v>王晓芸</v>
      </c>
      <c r="E48" s="5" t="str">
        <f>"533320230717220555138407"</f>
        <v>533320230717220555138407</v>
      </c>
    </row>
    <row r="49" spans="1:5" ht="27.75" customHeight="1">
      <c r="A49" s="4">
        <v>46</v>
      </c>
      <c r="B49" s="5" t="str">
        <f t="shared" si="1"/>
        <v>003</v>
      </c>
      <c r="C49" s="5" t="s">
        <v>9</v>
      </c>
      <c r="D49" s="5" t="str">
        <f>"董菁菁"</f>
        <v>董菁菁</v>
      </c>
      <c r="E49" s="5" t="str">
        <f>"533320230717221822138409"</f>
        <v>533320230717221822138409</v>
      </c>
    </row>
    <row r="50" spans="1:5" ht="27.75" customHeight="1">
      <c r="A50" s="4">
        <v>47</v>
      </c>
      <c r="B50" s="5" t="str">
        <f t="shared" si="1"/>
        <v>003</v>
      </c>
      <c r="C50" s="5" t="s">
        <v>9</v>
      </c>
      <c r="D50" s="5" t="str">
        <f>"刘洋洋"</f>
        <v>刘洋洋</v>
      </c>
      <c r="E50" s="5" t="str">
        <f>"533320230718003642138418"</f>
        <v>533320230718003642138418</v>
      </c>
    </row>
    <row r="51" spans="1:5" ht="27.75" customHeight="1">
      <c r="A51" s="4">
        <v>48</v>
      </c>
      <c r="B51" s="5" t="str">
        <f t="shared" si="1"/>
        <v>003</v>
      </c>
      <c r="C51" s="5" t="s">
        <v>9</v>
      </c>
      <c r="D51" s="5" t="str">
        <f>"陈昕昕"</f>
        <v>陈昕昕</v>
      </c>
      <c r="E51" s="5" t="str">
        <f>"533320230718102831138431"</f>
        <v>533320230718102831138431</v>
      </c>
    </row>
    <row r="52" spans="1:5" ht="27.75" customHeight="1">
      <c r="A52" s="4">
        <v>49</v>
      </c>
      <c r="B52" s="5" t="str">
        <f t="shared" si="1"/>
        <v>003</v>
      </c>
      <c r="C52" s="5" t="s">
        <v>9</v>
      </c>
      <c r="D52" s="5" t="str">
        <f>"王德丽"</f>
        <v>王德丽</v>
      </c>
      <c r="E52" s="5" t="str">
        <f>"533320230718104432138433"</f>
        <v>533320230718104432138433</v>
      </c>
    </row>
    <row r="53" spans="1:5" ht="27.75" customHeight="1">
      <c r="A53" s="4">
        <v>50</v>
      </c>
      <c r="B53" s="5" t="str">
        <f t="shared" si="1"/>
        <v>003</v>
      </c>
      <c r="C53" s="5" t="s">
        <v>9</v>
      </c>
      <c r="D53" s="5" t="str">
        <f>"葛甜甜"</f>
        <v>葛甜甜</v>
      </c>
      <c r="E53" s="5" t="str">
        <f>"533320230718105337138434"</f>
        <v>533320230718105337138434</v>
      </c>
    </row>
    <row r="54" spans="1:5" ht="27.75" customHeight="1">
      <c r="A54" s="4">
        <v>51</v>
      </c>
      <c r="B54" s="5" t="str">
        <f t="shared" si="1"/>
        <v>003</v>
      </c>
      <c r="C54" s="5" t="s">
        <v>9</v>
      </c>
      <c r="D54" s="5" t="str">
        <f>"刘敏"</f>
        <v>刘敏</v>
      </c>
      <c r="E54" s="5" t="str">
        <f>"533320230718115528138439"</f>
        <v>533320230718115528138439</v>
      </c>
    </row>
    <row r="55" spans="1:5" ht="27.75" customHeight="1">
      <c r="A55" s="4">
        <v>52</v>
      </c>
      <c r="B55" s="5" t="str">
        <f t="shared" si="1"/>
        <v>003</v>
      </c>
      <c r="C55" s="5" t="s">
        <v>9</v>
      </c>
      <c r="D55" s="5" t="str">
        <f>"吉奕喆"</f>
        <v>吉奕喆</v>
      </c>
      <c r="E55" s="5" t="str">
        <f>"533320230717133457138372"</f>
        <v>533320230717133457138372</v>
      </c>
    </row>
    <row r="56" spans="1:5" ht="27.75" customHeight="1">
      <c r="A56" s="4">
        <v>53</v>
      </c>
      <c r="B56" s="5" t="str">
        <f t="shared" si="1"/>
        <v>003</v>
      </c>
      <c r="C56" s="5" t="s">
        <v>9</v>
      </c>
      <c r="D56" s="5" t="str">
        <f>"刘安琪"</f>
        <v>刘安琪</v>
      </c>
      <c r="E56" s="5" t="str">
        <f>"533320230718152754138450"</f>
        <v>533320230718152754138450</v>
      </c>
    </row>
    <row r="57" spans="1:5" ht="27.75" customHeight="1">
      <c r="A57" s="4">
        <v>54</v>
      </c>
      <c r="B57" s="5" t="str">
        <f t="shared" si="1"/>
        <v>003</v>
      </c>
      <c r="C57" s="5" t="s">
        <v>9</v>
      </c>
      <c r="D57" s="5" t="str">
        <f>"张乃子"</f>
        <v>张乃子</v>
      </c>
      <c r="E57" s="5" t="str">
        <f>"533320230718121238138440"</f>
        <v>533320230718121238138440</v>
      </c>
    </row>
    <row r="58" spans="1:5" ht="27.75" customHeight="1">
      <c r="A58" s="4">
        <v>55</v>
      </c>
      <c r="B58" s="5" t="str">
        <f t="shared" si="1"/>
        <v>003</v>
      </c>
      <c r="C58" s="5" t="s">
        <v>9</v>
      </c>
      <c r="D58" s="5" t="str">
        <f>"蔡飞燕"</f>
        <v>蔡飞燕</v>
      </c>
      <c r="E58" s="5" t="str">
        <f>"533320230718092224138425"</f>
        <v>533320230718092224138425</v>
      </c>
    </row>
    <row r="59" spans="1:5" ht="27.75" customHeight="1">
      <c r="A59" s="4">
        <v>56</v>
      </c>
      <c r="B59" s="5" t="str">
        <f t="shared" si="1"/>
        <v>003</v>
      </c>
      <c r="C59" s="5" t="s">
        <v>9</v>
      </c>
      <c r="D59" s="5" t="str">
        <f>"代梦雨"</f>
        <v>代梦雨</v>
      </c>
      <c r="E59" s="5" t="str">
        <f>"533320230718190846138463"</f>
        <v>533320230718190846138463</v>
      </c>
    </row>
    <row r="60" spans="1:5" ht="27.75" customHeight="1">
      <c r="A60" s="4">
        <v>57</v>
      </c>
      <c r="B60" s="5" t="str">
        <f t="shared" si="1"/>
        <v>003</v>
      </c>
      <c r="C60" s="5" t="s">
        <v>9</v>
      </c>
      <c r="D60" s="5" t="str">
        <f>"吉威"</f>
        <v>吉威</v>
      </c>
      <c r="E60" s="5" t="str">
        <f>"533320230718204827138468"</f>
        <v>533320230718204827138468</v>
      </c>
    </row>
    <row r="61" spans="1:5" ht="27.75" customHeight="1">
      <c r="A61" s="4">
        <v>58</v>
      </c>
      <c r="B61" s="5" t="str">
        <f t="shared" si="1"/>
        <v>003</v>
      </c>
      <c r="C61" s="5" t="s">
        <v>9</v>
      </c>
      <c r="D61" s="5" t="str">
        <f>"陈冰冰"</f>
        <v>陈冰冰</v>
      </c>
      <c r="E61" s="5" t="str">
        <f>"533320230718211930138470"</f>
        <v>533320230718211930138470</v>
      </c>
    </row>
    <row r="62" spans="1:5" ht="27.75" customHeight="1">
      <c r="A62" s="4">
        <v>59</v>
      </c>
      <c r="B62" s="5" t="str">
        <f t="shared" si="1"/>
        <v>003</v>
      </c>
      <c r="C62" s="5" t="s">
        <v>9</v>
      </c>
      <c r="D62" s="5" t="str">
        <f>"刘诗欣"</f>
        <v>刘诗欣</v>
      </c>
      <c r="E62" s="5" t="str">
        <f>"533320230718133522138446"</f>
        <v>533320230718133522138446</v>
      </c>
    </row>
    <row r="63" spans="1:5" ht="27.75" customHeight="1">
      <c r="A63" s="4">
        <v>60</v>
      </c>
      <c r="B63" s="5" t="str">
        <f t="shared" si="1"/>
        <v>003</v>
      </c>
      <c r="C63" s="5" t="s">
        <v>9</v>
      </c>
      <c r="D63" s="5" t="str">
        <f>"王山毛"</f>
        <v>王山毛</v>
      </c>
      <c r="E63" s="5" t="str">
        <f>"533320230718221255138471"</f>
        <v>533320230718221255138471</v>
      </c>
    </row>
    <row r="64" spans="1:5" ht="27.75" customHeight="1">
      <c r="A64" s="4">
        <v>61</v>
      </c>
      <c r="B64" s="5" t="str">
        <f t="shared" si="1"/>
        <v>003</v>
      </c>
      <c r="C64" s="5" t="s">
        <v>9</v>
      </c>
      <c r="D64" s="5" t="str">
        <f>"王义桃"</f>
        <v>王义桃</v>
      </c>
      <c r="E64" s="5" t="str">
        <f>"533320230717173326138388"</f>
        <v>533320230717173326138388</v>
      </c>
    </row>
    <row r="65" spans="1:5" ht="27.75" customHeight="1">
      <c r="A65" s="4">
        <v>62</v>
      </c>
      <c r="B65" s="5" t="str">
        <f t="shared" si="1"/>
        <v>003</v>
      </c>
      <c r="C65" s="5" t="s">
        <v>9</v>
      </c>
      <c r="D65" s="5" t="str">
        <f>"符青云"</f>
        <v>符青云</v>
      </c>
      <c r="E65" s="5" t="str">
        <f>"533320230717215303138405"</f>
        <v>533320230717215303138405</v>
      </c>
    </row>
    <row r="66" spans="1:5" ht="27.75" customHeight="1">
      <c r="A66" s="4">
        <v>63</v>
      </c>
      <c r="B66" s="5" t="str">
        <f t="shared" si="1"/>
        <v>003</v>
      </c>
      <c r="C66" s="5" t="s">
        <v>9</v>
      </c>
      <c r="D66" s="5" t="str">
        <f>"谭琪"</f>
        <v>谭琪</v>
      </c>
      <c r="E66" s="5" t="str">
        <f>"533320230706221401137602"</f>
        <v>533320230706221401137602</v>
      </c>
    </row>
    <row r="67" spans="1:5" ht="27.75" customHeight="1">
      <c r="A67" s="4">
        <v>64</v>
      </c>
      <c r="B67" s="5" t="str">
        <f t="shared" si="1"/>
        <v>003</v>
      </c>
      <c r="C67" s="5" t="s">
        <v>9</v>
      </c>
      <c r="D67" s="5" t="str">
        <f>"周雨洁"</f>
        <v>周雨洁</v>
      </c>
      <c r="E67" s="5" t="str">
        <f>"533320230719002314138479"</f>
        <v>533320230719002314138479</v>
      </c>
    </row>
    <row r="68" spans="1:5" ht="27.75" customHeight="1">
      <c r="A68" s="4">
        <v>65</v>
      </c>
      <c r="B68" s="5" t="str">
        <f t="shared" si="1"/>
        <v>003</v>
      </c>
      <c r="C68" s="5" t="s">
        <v>9</v>
      </c>
      <c r="D68" s="5" t="str">
        <f>"郑珍妮"</f>
        <v>郑珍妮</v>
      </c>
      <c r="E68" s="5" t="str">
        <f>"533320230719084429138484"</f>
        <v>533320230719084429138484</v>
      </c>
    </row>
    <row r="69" spans="1:5" ht="27.75" customHeight="1">
      <c r="A69" s="4">
        <v>66</v>
      </c>
      <c r="B69" s="5" t="str">
        <f t="shared" si="1"/>
        <v>003</v>
      </c>
      <c r="C69" s="5" t="s">
        <v>9</v>
      </c>
      <c r="D69" s="5" t="str">
        <f>"陈昱君"</f>
        <v>陈昱君</v>
      </c>
      <c r="E69" s="5" t="str">
        <f>"533320230719083900138483"</f>
        <v>533320230719083900138483</v>
      </c>
    </row>
    <row r="70" spans="1:5" ht="27.75" customHeight="1">
      <c r="A70" s="4">
        <v>67</v>
      </c>
      <c r="B70" s="5" t="str">
        <f t="shared" si="1"/>
        <v>003</v>
      </c>
      <c r="C70" s="5" t="s">
        <v>9</v>
      </c>
      <c r="D70" s="5" t="str">
        <f>"黄有莲"</f>
        <v>黄有莲</v>
      </c>
      <c r="E70" s="5" t="str">
        <f>"533320230719084807138485"</f>
        <v>533320230719084807138485</v>
      </c>
    </row>
    <row r="71" spans="1:5" ht="27.75" customHeight="1">
      <c r="A71" s="4">
        <v>68</v>
      </c>
      <c r="B71" s="5" t="str">
        <f t="shared" si="1"/>
        <v>003</v>
      </c>
      <c r="C71" s="5" t="s">
        <v>9</v>
      </c>
      <c r="D71" s="5" t="str">
        <f>"符钰"</f>
        <v>符钰</v>
      </c>
      <c r="E71" s="5" t="str">
        <f>"533320230718221302138472"</f>
        <v>533320230718221302138472</v>
      </c>
    </row>
    <row r="72" spans="1:5" ht="27.75" customHeight="1">
      <c r="A72" s="4">
        <v>69</v>
      </c>
      <c r="B72" s="5" t="str">
        <f t="shared" si="1"/>
        <v>003</v>
      </c>
      <c r="C72" s="5" t="s">
        <v>9</v>
      </c>
      <c r="D72" s="5" t="str">
        <f>"李绘冠"</f>
        <v>李绘冠</v>
      </c>
      <c r="E72" s="5" t="str">
        <f>"533320230718155605138452"</f>
        <v>533320230718155605138452</v>
      </c>
    </row>
    <row r="73" spans="1:5" ht="27.75" customHeight="1">
      <c r="A73" s="4">
        <v>70</v>
      </c>
      <c r="B73" s="5" t="str">
        <f t="shared" si="1"/>
        <v>003</v>
      </c>
      <c r="C73" s="5" t="s">
        <v>9</v>
      </c>
      <c r="D73" s="5" t="str">
        <f>"朱明川"</f>
        <v>朱明川</v>
      </c>
      <c r="E73" s="5" t="str">
        <f>"533320230719013757138481"</f>
        <v>533320230719013757138481</v>
      </c>
    </row>
    <row r="74" spans="1:5" ht="27.75" customHeight="1">
      <c r="A74" s="4">
        <v>71</v>
      </c>
      <c r="B74" s="5" t="str">
        <f aca="true" t="shared" si="2" ref="B74:B137">"004"</f>
        <v>004</v>
      </c>
      <c r="C74" s="5" t="s">
        <v>10</v>
      </c>
      <c r="D74" s="5" t="str">
        <f>"赵瑞雪"</f>
        <v>赵瑞雪</v>
      </c>
      <c r="E74" s="5" t="str">
        <f>"533320230705090205136648"</f>
        <v>533320230705090205136648</v>
      </c>
    </row>
    <row r="75" spans="1:5" ht="27.75" customHeight="1">
      <c r="A75" s="4">
        <v>72</v>
      </c>
      <c r="B75" s="5" t="str">
        <f t="shared" si="2"/>
        <v>004</v>
      </c>
      <c r="C75" s="5" t="s">
        <v>10</v>
      </c>
      <c r="D75" s="5" t="str">
        <f>"黄平"</f>
        <v>黄平</v>
      </c>
      <c r="E75" s="5" t="str">
        <f>"533320230705090123136647"</f>
        <v>533320230705090123136647</v>
      </c>
    </row>
    <row r="76" spans="1:5" ht="27.75" customHeight="1">
      <c r="A76" s="4">
        <v>73</v>
      </c>
      <c r="B76" s="5" t="str">
        <f t="shared" si="2"/>
        <v>004</v>
      </c>
      <c r="C76" s="5" t="s">
        <v>10</v>
      </c>
      <c r="D76" s="5" t="str">
        <f>"张熙松"</f>
        <v>张熙松</v>
      </c>
      <c r="E76" s="5" t="str">
        <f>"533320230705090813136659"</f>
        <v>533320230705090813136659</v>
      </c>
    </row>
    <row r="77" spans="1:5" ht="27.75" customHeight="1">
      <c r="A77" s="4">
        <v>74</v>
      </c>
      <c r="B77" s="5" t="str">
        <f t="shared" si="2"/>
        <v>004</v>
      </c>
      <c r="C77" s="5" t="s">
        <v>10</v>
      </c>
      <c r="D77" s="5" t="str">
        <f>"王丽莹"</f>
        <v>王丽莹</v>
      </c>
      <c r="E77" s="5" t="str">
        <f>"533320230705090215136649"</f>
        <v>533320230705090215136649</v>
      </c>
    </row>
    <row r="78" spans="1:5" ht="27.75" customHeight="1">
      <c r="A78" s="4">
        <v>75</v>
      </c>
      <c r="B78" s="5" t="str">
        <f t="shared" si="2"/>
        <v>004</v>
      </c>
      <c r="C78" s="5" t="s">
        <v>10</v>
      </c>
      <c r="D78" s="5" t="str">
        <f>"唐健"</f>
        <v>唐健</v>
      </c>
      <c r="E78" s="5" t="str">
        <f>"533320230705092445136684"</f>
        <v>533320230705092445136684</v>
      </c>
    </row>
    <row r="79" spans="1:5" ht="27.75" customHeight="1">
      <c r="A79" s="4">
        <v>76</v>
      </c>
      <c r="B79" s="5" t="str">
        <f t="shared" si="2"/>
        <v>004</v>
      </c>
      <c r="C79" s="5" t="s">
        <v>10</v>
      </c>
      <c r="D79" s="5" t="str">
        <f>"吴沫"</f>
        <v>吴沫</v>
      </c>
      <c r="E79" s="5" t="str">
        <f>"533320230705091131136664"</f>
        <v>533320230705091131136664</v>
      </c>
    </row>
    <row r="80" spans="1:5" ht="27.75" customHeight="1">
      <c r="A80" s="4">
        <v>77</v>
      </c>
      <c r="B80" s="5" t="str">
        <f t="shared" si="2"/>
        <v>004</v>
      </c>
      <c r="C80" s="5" t="s">
        <v>10</v>
      </c>
      <c r="D80" s="5" t="str">
        <f>"叶香梅"</f>
        <v>叶香梅</v>
      </c>
      <c r="E80" s="5" t="str">
        <f>"533320230705092359136682"</f>
        <v>533320230705092359136682</v>
      </c>
    </row>
    <row r="81" spans="1:5" ht="27.75" customHeight="1">
      <c r="A81" s="4">
        <v>78</v>
      </c>
      <c r="B81" s="5" t="str">
        <f t="shared" si="2"/>
        <v>004</v>
      </c>
      <c r="C81" s="5" t="s">
        <v>10</v>
      </c>
      <c r="D81" s="5" t="str">
        <f>"秦子康"</f>
        <v>秦子康</v>
      </c>
      <c r="E81" s="5" t="str">
        <f>"533320230705093551136700"</f>
        <v>533320230705093551136700</v>
      </c>
    </row>
    <row r="82" spans="1:5" ht="27.75" customHeight="1">
      <c r="A82" s="4">
        <v>79</v>
      </c>
      <c r="B82" s="5" t="str">
        <f t="shared" si="2"/>
        <v>004</v>
      </c>
      <c r="C82" s="5" t="s">
        <v>10</v>
      </c>
      <c r="D82" s="5" t="str">
        <f>"陈欣慧"</f>
        <v>陈欣慧</v>
      </c>
      <c r="E82" s="5" t="str">
        <f>"533320230705091431136666"</f>
        <v>533320230705091431136666</v>
      </c>
    </row>
    <row r="83" spans="1:5" ht="27.75" customHeight="1">
      <c r="A83" s="4">
        <v>80</v>
      </c>
      <c r="B83" s="5" t="str">
        <f t="shared" si="2"/>
        <v>004</v>
      </c>
      <c r="C83" s="5" t="s">
        <v>10</v>
      </c>
      <c r="D83" s="5" t="str">
        <f>"徐永胜"</f>
        <v>徐永胜</v>
      </c>
      <c r="E83" s="5" t="str">
        <f>"533320230705090550136655"</f>
        <v>533320230705090550136655</v>
      </c>
    </row>
    <row r="84" spans="1:5" ht="27.75" customHeight="1">
      <c r="A84" s="4">
        <v>81</v>
      </c>
      <c r="B84" s="5" t="str">
        <f t="shared" si="2"/>
        <v>004</v>
      </c>
      <c r="C84" s="5" t="s">
        <v>10</v>
      </c>
      <c r="D84" s="5" t="str">
        <f>"潘家隆"</f>
        <v>潘家隆</v>
      </c>
      <c r="E84" s="5" t="str">
        <f>"533320230705093343136695"</f>
        <v>533320230705093343136695</v>
      </c>
    </row>
    <row r="85" spans="1:5" ht="27.75" customHeight="1">
      <c r="A85" s="4">
        <v>82</v>
      </c>
      <c r="B85" s="5" t="str">
        <f t="shared" si="2"/>
        <v>004</v>
      </c>
      <c r="C85" s="5" t="s">
        <v>10</v>
      </c>
      <c r="D85" s="5" t="str">
        <f>"陈玉滢"</f>
        <v>陈玉滢</v>
      </c>
      <c r="E85" s="5" t="str">
        <f>"533320230705095244136714"</f>
        <v>533320230705095244136714</v>
      </c>
    </row>
    <row r="86" spans="1:5" ht="27.75" customHeight="1">
      <c r="A86" s="4">
        <v>83</v>
      </c>
      <c r="B86" s="5" t="str">
        <f t="shared" si="2"/>
        <v>004</v>
      </c>
      <c r="C86" s="5" t="s">
        <v>10</v>
      </c>
      <c r="D86" s="5" t="str">
        <f>"林诗颖"</f>
        <v>林诗颖</v>
      </c>
      <c r="E86" s="5" t="str">
        <f>"533320230705095156136713"</f>
        <v>533320230705095156136713</v>
      </c>
    </row>
    <row r="87" spans="1:5" ht="27.75" customHeight="1">
      <c r="A87" s="4">
        <v>84</v>
      </c>
      <c r="B87" s="5" t="str">
        <f t="shared" si="2"/>
        <v>004</v>
      </c>
      <c r="C87" s="5" t="s">
        <v>10</v>
      </c>
      <c r="D87" s="5" t="str">
        <f>"符小慧"</f>
        <v>符小慧</v>
      </c>
      <c r="E87" s="5" t="str">
        <f>"533320230705100238136726"</f>
        <v>533320230705100238136726</v>
      </c>
    </row>
    <row r="88" spans="1:5" ht="27.75" customHeight="1">
      <c r="A88" s="4">
        <v>85</v>
      </c>
      <c r="B88" s="5" t="str">
        <f t="shared" si="2"/>
        <v>004</v>
      </c>
      <c r="C88" s="5" t="s">
        <v>10</v>
      </c>
      <c r="D88" s="5" t="str">
        <f>"孙玲芝"</f>
        <v>孙玲芝</v>
      </c>
      <c r="E88" s="5" t="str">
        <f>"533320230705095543136720"</f>
        <v>533320230705095543136720</v>
      </c>
    </row>
    <row r="89" spans="1:5" ht="27.75" customHeight="1">
      <c r="A89" s="4">
        <v>86</v>
      </c>
      <c r="B89" s="5" t="str">
        <f t="shared" si="2"/>
        <v>004</v>
      </c>
      <c r="C89" s="5" t="s">
        <v>10</v>
      </c>
      <c r="D89" s="5" t="str">
        <f>"翁晓娟"</f>
        <v>翁晓娟</v>
      </c>
      <c r="E89" s="5" t="str">
        <f>"533320230705100534136730"</f>
        <v>533320230705100534136730</v>
      </c>
    </row>
    <row r="90" spans="1:5" ht="27.75" customHeight="1">
      <c r="A90" s="4">
        <v>87</v>
      </c>
      <c r="B90" s="5" t="str">
        <f t="shared" si="2"/>
        <v>004</v>
      </c>
      <c r="C90" s="5" t="s">
        <v>10</v>
      </c>
      <c r="D90" s="5" t="str">
        <f>"苏晓婷"</f>
        <v>苏晓婷</v>
      </c>
      <c r="E90" s="5" t="str">
        <f>"533320230705100324136727"</f>
        <v>533320230705100324136727</v>
      </c>
    </row>
    <row r="91" spans="1:5" ht="27.75" customHeight="1">
      <c r="A91" s="4">
        <v>88</v>
      </c>
      <c r="B91" s="5" t="str">
        <f t="shared" si="2"/>
        <v>004</v>
      </c>
      <c r="C91" s="5" t="s">
        <v>10</v>
      </c>
      <c r="D91" s="5" t="str">
        <f>"符宠祝"</f>
        <v>符宠祝</v>
      </c>
      <c r="E91" s="5" t="str">
        <f>"533320230705100336136728"</f>
        <v>533320230705100336136728</v>
      </c>
    </row>
    <row r="92" spans="1:5" ht="27.75" customHeight="1">
      <c r="A92" s="4">
        <v>89</v>
      </c>
      <c r="B92" s="5" t="str">
        <f t="shared" si="2"/>
        <v>004</v>
      </c>
      <c r="C92" s="5" t="s">
        <v>10</v>
      </c>
      <c r="D92" s="5" t="str">
        <f>"黎柏岑"</f>
        <v>黎柏岑</v>
      </c>
      <c r="E92" s="5" t="str">
        <f>"533320230705093402136696"</f>
        <v>533320230705093402136696</v>
      </c>
    </row>
    <row r="93" spans="1:5" ht="27.75" customHeight="1">
      <c r="A93" s="4">
        <v>90</v>
      </c>
      <c r="B93" s="5" t="str">
        <f t="shared" si="2"/>
        <v>004</v>
      </c>
      <c r="C93" s="5" t="s">
        <v>10</v>
      </c>
      <c r="D93" s="5" t="str">
        <f>"王小莉"</f>
        <v>王小莉</v>
      </c>
      <c r="E93" s="5" t="str">
        <f>"533320230705100918136734"</f>
        <v>533320230705100918136734</v>
      </c>
    </row>
    <row r="94" spans="1:5" ht="27.75" customHeight="1">
      <c r="A94" s="4">
        <v>91</v>
      </c>
      <c r="B94" s="5" t="str">
        <f t="shared" si="2"/>
        <v>004</v>
      </c>
      <c r="C94" s="5" t="s">
        <v>10</v>
      </c>
      <c r="D94" s="5" t="str">
        <f>"蔡碧霞"</f>
        <v>蔡碧霞</v>
      </c>
      <c r="E94" s="5" t="str">
        <f>"533320230705100926136736"</f>
        <v>533320230705100926136736</v>
      </c>
    </row>
    <row r="95" spans="1:5" ht="27.75" customHeight="1">
      <c r="A95" s="4">
        <v>92</v>
      </c>
      <c r="B95" s="5" t="str">
        <f t="shared" si="2"/>
        <v>004</v>
      </c>
      <c r="C95" s="5" t="s">
        <v>10</v>
      </c>
      <c r="D95" s="5" t="str">
        <f>"蔺宇新"</f>
        <v>蔺宇新</v>
      </c>
      <c r="E95" s="5" t="str">
        <f>"533320230705105750136781"</f>
        <v>533320230705105750136781</v>
      </c>
    </row>
    <row r="96" spans="1:5" ht="27.75" customHeight="1">
      <c r="A96" s="4">
        <v>93</v>
      </c>
      <c r="B96" s="5" t="str">
        <f t="shared" si="2"/>
        <v>004</v>
      </c>
      <c r="C96" s="5" t="s">
        <v>10</v>
      </c>
      <c r="D96" s="5" t="str">
        <f>"封美仪"</f>
        <v>封美仪</v>
      </c>
      <c r="E96" s="5" t="str">
        <f>"533320230705100036136723"</f>
        <v>533320230705100036136723</v>
      </c>
    </row>
    <row r="97" spans="1:5" ht="27.75" customHeight="1">
      <c r="A97" s="4">
        <v>94</v>
      </c>
      <c r="B97" s="5" t="str">
        <f t="shared" si="2"/>
        <v>004</v>
      </c>
      <c r="C97" s="5" t="s">
        <v>10</v>
      </c>
      <c r="D97" s="5" t="str">
        <f>"黄月洁"</f>
        <v>黄月洁</v>
      </c>
      <c r="E97" s="5" t="str">
        <f>"533320230705110124136784"</f>
        <v>533320230705110124136784</v>
      </c>
    </row>
    <row r="98" spans="1:5" ht="27.75" customHeight="1">
      <c r="A98" s="4">
        <v>95</v>
      </c>
      <c r="B98" s="5" t="str">
        <f t="shared" si="2"/>
        <v>004</v>
      </c>
      <c r="C98" s="5" t="s">
        <v>10</v>
      </c>
      <c r="D98" s="5" t="str">
        <f>"陈芳慧"</f>
        <v>陈芳慧</v>
      </c>
      <c r="E98" s="5" t="str">
        <f>"533320230705112651136811"</f>
        <v>533320230705112651136811</v>
      </c>
    </row>
    <row r="99" spans="1:5" ht="27.75" customHeight="1">
      <c r="A99" s="4">
        <v>96</v>
      </c>
      <c r="B99" s="5" t="str">
        <f t="shared" si="2"/>
        <v>004</v>
      </c>
      <c r="C99" s="5" t="s">
        <v>10</v>
      </c>
      <c r="D99" s="5" t="str">
        <f>"周青曼"</f>
        <v>周青曼</v>
      </c>
      <c r="E99" s="5" t="str">
        <f>"533320230705105749136780"</f>
        <v>533320230705105749136780</v>
      </c>
    </row>
    <row r="100" spans="1:5" ht="27.75" customHeight="1">
      <c r="A100" s="4">
        <v>97</v>
      </c>
      <c r="B100" s="5" t="str">
        <f t="shared" si="2"/>
        <v>004</v>
      </c>
      <c r="C100" s="5" t="s">
        <v>10</v>
      </c>
      <c r="D100" s="5" t="str">
        <f>"吴光兵"</f>
        <v>吴光兵</v>
      </c>
      <c r="E100" s="5" t="str">
        <f>"533320230705105445136777"</f>
        <v>533320230705105445136777</v>
      </c>
    </row>
    <row r="101" spans="1:5" ht="27.75" customHeight="1">
      <c r="A101" s="4">
        <v>98</v>
      </c>
      <c r="B101" s="5" t="str">
        <f t="shared" si="2"/>
        <v>004</v>
      </c>
      <c r="C101" s="5" t="s">
        <v>10</v>
      </c>
      <c r="D101" s="5" t="str">
        <f>"邱小暖"</f>
        <v>邱小暖</v>
      </c>
      <c r="E101" s="5" t="str">
        <f>"533320230705110144136786"</f>
        <v>533320230705110144136786</v>
      </c>
    </row>
    <row r="102" spans="1:5" ht="27.75" customHeight="1">
      <c r="A102" s="4">
        <v>99</v>
      </c>
      <c r="B102" s="5" t="str">
        <f t="shared" si="2"/>
        <v>004</v>
      </c>
      <c r="C102" s="5" t="s">
        <v>10</v>
      </c>
      <c r="D102" s="5" t="str">
        <f>"李娜"</f>
        <v>李娜</v>
      </c>
      <c r="E102" s="5" t="str">
        <f>"533320230705112541136810"</f>
        <v>533320230705112541136810</v>
      </c>
    </row>
    <row r="103" spans="1:5" ht="27.75" customHeight="1">
      <c r="A103" s="4">
        <v>100</v>
      </c>
      <c r="B103" s="5" t="str">
        <f t="shared" si="2"/>
        <v>004</v>
      </c>
      <c r="C103" s="5" t="s">
        <v>10</v>
      </c>
      <c r="D103" s="5" t="str">
        <f>"董利俊"</f>
        <v>董利俊</v>
      </c>
      <c r="E103" s="5" t="str">
        <f>"533320230705111927136800"</f>
        <v>533320230705111927136800</v>
      </c>
    </row>
    <row r="104" spans="1:5" ht="27.75" customHeight="1">
      <c r="A104" s="4">
        <v>101</v>
      </c>
      <c r="B104" s="5" t="str">
        <f t="shared" si="2"/>
        <v>004</v>
      </c>
      <c r="C104" s="5" t="s">
        <v>10</v>
      </c>
      <c r="D104" s="5" t="str">
        <f>"李俊兵"</f>
        <v>李俊兵</v>
      </c>
      <c r="E104" s="5" t="str">
        <f>"533320230705114500136827"</f>
        <v>533320230705114500136827</v>
      </c>
    </row>
    <row r="105" spans="1:5" ht="27.75" customHeight="1">
      <c r="A105" s="4">
        <v>102</v>
      </c>
      <c r="B105" s="5" t="str">
        <f t="shared" si="2"/>
        <v>004</v>
      </c>
      <c r="C105" s="5" t="s">
        <v>10</v>
      </c>
      <c r="D105" s="5" t="str">
        <f>"郑海婷"</f>
        <v>郑海婷</v>
      </c>
      <c r="E105" s="5" t="str">
        <f>"533320230705115035136834"</f>
        <v>533320230705115035136834</v>
      </c>
    </row>
    <row r="106" spans="1:5" ht="27.75" customHeight="1">
      <c r="A106" s="4">
        <v>103</v>
      </c>
      <c r="B106" s="5" t="str">
        <f t="shared" si="2"/>
        <v>004</v>
      </c>
      <c r="C106" s="5" t="s">
        <v>10</v>
      </c>
      <c r="D106" s="5" t="str">
        <f>"陈艺瑾"</f>
        <v>陈艺瑾</v>
      </c>
      <c r="E106" s="5" t="str">
        <f>"533320230705110550136789"</f>
        <v>533320230705110550136789</v>
      </c>
    </row>
    <row r="107" spans="1:5" ht="27.75" customHeight="1">
      <c r="A107" s="4">
        <v>104</v>
      </c>
      <c r="B107" s="5" t="str">
        <f t="shared" si="2"/>
        <v>004</v>
      </c>
      <c r="C107" s="5" t="s">
        <v>10</v>
      </c>
      <c r="D107" s="5" t="str">
        <f>"吴海宇"</f>
        <v>吴海宇</v>
      </c>
      <c r="E107" s="5" t="str">
        <f>"533320230705104809136771"</f>
        <v>533320230705104809136771</v>
      </c>
    </row>
    <row r="108" spans="1:5" ht="27.75" customHeight="1">
      <c r="A108" s="4">
        <v>105</v>
      </c>
      <c r="B108" s="5" t="str">
        <f t="shared" si="2"/>
        <v>004</v>
      </c>
      <c r="C108" s="5" t="s">
        <v>10</v>
      </c>
      <c r="D108" s="5" t="str">
        <f>"秦荷菲"</f>
        <v>秦荷菲</v>
      </c>
      <c r="E108" s="5" t="str">
        <f>"533320230705113824136819"</f>
        <v>533320230705113824136819</v>
      </c>
    </row>
    <row r="109" spans="1:5" ht="27.75" customHeight="1">
      <c r="A109" s="4">
        <v>106</v>
      </c>
      <c r="B109" s="5" t="str">
        <f t="shared" si="2"/>
        <v>004</v>
      </c>
      <c r="C109" s="5" t="s">
        <v>10</v>
      </c>
      <c r="D109" s="5" t="str">
        <f>"吴堂堂"</f>
        <v>吴堂堂</v>
      </c>
      <c r="E109" s="5" t="str">
        <f>"533320230705090324136651"</f>
        <v>533320230705090324136651</v>
      </c>
    </row>
    <row r="110" spans="1:5" ht="27.75" customHeight="1">
      <c r="A110" s="4">
        <v>107</v>
      </c>
      <c r="B110" s="5" t="str">
        <f t="shared" si="2"/>
        <v>004</v>
      </c>
      <c r="C110" s="5" t="s">
        <v>10</v>
      </c>
      <c r="D110" s="5" t="str">
        <f>"毛冬花"</f>
        <v>毛冬花</v>
      </c>
      <c r="E110" s="5" t="str">
        <f>"533320230705102001136746"</f>
        <v>533320230705102001136746</v>
      </c>
    </row>
    <row r="111" spans="1:5" ht="27.75" customHeight="1">
      <c r="A111" s="4">
        <v>108</v>
      </c>
      <c r="B111" s="5" t="str">
        <f t="shared" si="2"/>
        <v>004</v>
      </c>
      <c r="C111" s="5" t="s">
        <v>10</v>
      </c>
      <c r="D111" s="5" t="str">
        <f>"邓靖"</f>
        <v>邓靖</v>
      </c>
      <c r="E111" s="5" t="str">
        <f>"533320230705115855136839"</f>
        <v>533320230705115855136839</v>
      </c>
    </row>
    <row r="112" spans="1:5" ht="27.75" customHeight="1">
      <c r="A112" s="4">
        <v>109</v>
      </c>
      <c r="B112" s="5" t="str">
        <f t="shared" si="2"/>
        <v>004</v>
      </c>
      <c r="C112" s="5" t="s">
        <v>10</v>
      </c>
      <c r="D112" s="5" t="str">
        <f>"王静然"</f>
        <v>王静然</v>
      </c>
      <c r="E112" s="5" t="str">
        <f>"533320230705130215136880"</f>
        <v>533320230705130215136880</v>
      </c>
    </row>
    <row r="113" spans="1:5" ht="27.75" customHeight="1">
      <c r="A113" s="4">
        <v>110</v>
      </c>
      <c r="B113" s="5" t="str">
        <f t="shared" si="2"/>
        <v>004</v>
      </c>
      <c r="C113" s="5" t="s">
        <v>10</v>
      </c>
      <c r="D113" s="5" t="str">
        <f>"陈敏"</f>
        <v>陈敏</v>
      </c>
      <c r="E113" s="5" t="str">
        <f>"533320230705132437136892"</f>
        <v>533320230705132437136892</v>
      </c>
    </row>
    <row r="114" spans="1:5" ht="27.75" customHeight="1">
      <c r="A114" s="4">
        <v>111</v>
      </c>
      <c r="B114" s="5" t="str">
        <f t="shared" si="2"/>
        <v>004</v>
      </c>
      <c r="C114" s="5" t="s">
        <v>10</v>
      </c>
      <c r="D114" s="5" t="str">
        <f>"吴玉"</f>
        <v>吴玉</v>
      </c>
      <c r="E114" s="5" t="str">
        <f>"533320230705113351136814"</f>
        <v>533320230705113351136814</v>
      </c>
    </row>
    <row r="115" spans="1:5" ht="27.75" customHeight="1">
      <c r="A115" s="4">
        <v>112</v>
      </c>
      <c r="B115" s="5" t="str">
        <f t="shared" si="2"/>
        <v>004</v>
      </c>
      <c r="C115" s="5" t="s">
        <v>10</v>
      </c>
      <c r="D115" s="5" t="str">
        <f>"黄宇"</f>
        <v>黄宇</v>
      </c>
      <c r="E115" s="5" t="str">
        <f>"533320230705132523136895"</f>
        <v>533320230705132523136895</v>
      </c>
    </row>
    <row r="116" spans="1:5" ht="27.75" customHeight="1">
      <c r="A116" s="4">
        <v>113</v>
      </c>
      <c r="B116" s="5" t="str">
        <f t="shared" si="2"/>
        <v>004</v>
      </c>
      <c r="C116" s="5" t="s">
        <v>10</v>
      </c>
      <c r="D116" s="5" t="str">
        <f>"王炬登"</f>
        <v>王炬登</v>
      </c>
      <c r="E116" s="5" t="str">
        <f>"533320230705134506136903"</f>
        <v>533320230705134506136903</v>
      </c>
    </row>
    <row r="117" spans="1:5" ht="27.75" customHeight="1">
      <c r="A117" s="4">
        <v>114</v>
      </c>
      <c r="B117" s="5" t="str">
        <f t="shared" si="2"/>
        <v>004</v>
      </c>
      <c r="C117" s="5" t="s">
        <v>10</v>
      </c>
      <c r="D117" s="5" t="str">
        <f>"蔡晓庆"</f>
        <v>蔡晓庆</v>
      </c>
      <c r="E117" s="5" t="str">
        <f>"533320230705111949136801"</f>
        <v>533320230705111949136801</v>
      </c>
    </row>
    <row r="118" spans="1:5" ht="27.75" customHeight="1">
      <c r="A118" s="4">
        <v>115</v>
      </c>
      <c r="B118" s="5" t="str">
        <f t="shared" si="2"/>
        <v>004</v>
      </c>
      <c r="C118" s="5" t="s">
        <v>10</v>
      </c>
      <c r="D118" s="5" t="str">
        <f>"何晓叶"</f>
        <v>何晓叶</v>
      </c>
      <c r="E118" s="5" t="str">
        <f>"533320230705130256136881"</f>
        <v>533320230705130256136881</v>
      </c>
    </row>
    <row r="119" spans="1:5" ht="27.75" customHeight="1">
      <c r="A119" s="4">
        <v>116</v>
      </c>
      <c r="B119" s="5" t="str">
        <f t="shared" si="2"/>
        <v>004</v>
      </c>
      <c r="C119" s="5" t="s">
        <v>10</v>
      </c>
      <c r="D119" s="5" t="str">
        <f>"周卫婷"</f>
        <v>周卫婷</v>
      </c>
      <c r="E119" s="5" t="str">
        <f>"533320230705090501136654"</f>
        <v>533320230705090501136654</v>
      </c>
    </row>
    <row r="120" spans="1:5" ht="27.75" customHeight="1">
      <c r="A120" s="4">
        <v>117</v>
      </c>
      <c r="B120" s="5" t="str">
        <f t="shared" si="2"/>
        <v>004</v>
      </c>
      <c r="C120" s="5" t="s">
        <v>10</v>
      </c>
      <c r="D120" s="5" t="str">
        <f>"梁咏灵"</f>
        <v>梁咏灵</v>
      </c>
      <c r="E120" s="5" t="str">
        <f>"533320230705130518136883"</f>
        <v>533320230705130518136883</v>
      </c>
    </row>
    <row r="121" spans="1:5" ht="27.75" customHeight="1">
      <c r="A121" s="4">
        <v>118</v>
      </c>
      <c r="B121" s="5" t="str">
        <f t="shared" si="2"/>
        <v>004</v>
      </c>
      <c r="C121" s="5" t="s">
        <v>10</v>
      </c>
      <c r="D121" s="5" t="str">
        <f>"曾敏"</f>
        <v>曾敏</v>
      </c>
      <c r="E121" s="5" t="str">
        <f>"533320230705134047136901"</f>
        <v>533320230705134047136901</v>
      </c>
    </row>
    <row r="122" spans="1:5" ht="27.75" customHeight="1">
      <c r="A122" s="4">
        <v>119</v>
      </c>
      <c r="B122" s="5" t="str">
        <f t="shared" si="2"/>
        <v>004</v>
      </c>
      <c r="C122" s="5" t="s">
        <v>10</v>
      </c>
      <c r="D122" s="5" t="str">
        <f>"李京蓉"</f>
        <v>李京蓉</v>
      </c>
      <c r="E122" s="5" t="str">
        <f>"533320230705110702136790"</f>
        <v>533320230705110702136790</v>
      </c>
    </row>
    <row r="123" spans="1:5" ht="27.75" customHeight="1">
      <c r="A123" s="4">
        <v>120</v>
      </c>
      <c r="B123" s="5" t="str">
        <f t="shared" si="2"/>
        <v>004</v>
      </c>
      <c r="C123" s="5" t="s">
        <v>10</v>
      </c>
      <c r="D123" s="5" t="str">
        <f>"吴乾女"</f>
        <v>吴乾女</v>
      </c>
      <c r="E123" s="5" t="str">
        <f>"533320230705143341136918"</f>
        <v>533320230705143341136918</v>
      </c>
    </row>
    <row r="124" spans="1:5" ht="27.75" customHeight="1">
      <c r="A124" s="4">
        <v>121</v>
      </c>
      <c r="B124" s="5" t="str">
        <f t="shared" si="2"/>
        <v>004</v>
      </c>
      <c r="C124" s="5" t="s">
        <v>10</v>
      </c>
      <c r="D124" s="5" t="str">
        <f>"江俊宇"</f>
        <v>江俊宇</v>
      </c>
      <c r="E124" s="5" t="str">
        <f>"533320230705114928136832"</f>
        <v>533320230705114928136832</v>
      </c>
    </row>
    <row r="125" spans="1:5" ht="27.75" customHeight="1">
      <c r="A125" s="4">
        <v>122</v>
      </c>
      <c r="B125" s="5" t="str">
        <f t="shared" si="2"/>
        <v>004</v>
      </c>
      <c r="C125" s="5" t="s">
        <v>10</v>
      </c>
      <c r="D125" s="5" t="str">
        <f>"吴佩颖"</f>
        <v>吴佩颖</v>
      </c>
      <c r="E125" s="5" t="str">
        <f>"533320230705150402136934"</f>
        <v>533320230705150402136934</v>
      </c>
    </row>
    <row r="126" spans="1:5" ht="27.75" customHeight="1">
      <c r="A126" s="4">
        <v>123</v>
      </c>
      <c r="B126" s="5" t="str">
        <f t="shared" si="2"/>
        <v>004</v>
      </c>
      <c r="C126" s="5" t="s">
        <v>10</v>
      </c>
      <c r="D126" s="5" t="str">
        <f>"周波"</f>
        <v>周波</v>
      </c>
      <c r="E126" s="5" t="str">
        <f>"533320230705151654136942"</f>
        <v>533320230705151654136942</v>
      </c>
    </row>
    <row r="127" spans="1:5" ht="27.75" customHeight="1">
      <c r="A127" s="4">
        <v>124</v>
      </c>
      <c r="B127" s="5" t="str">
        <f t="shared" si="2"/>
        <v>004</v>
      </c>
      <c r="C127" s="5" t="s">
        <v>10</v>
      </c>
      <c r="D127" s="5" t="str">
        <f>"蔡於旺"</f>
        <v>蔡於旺</v>
      </c>
      <c r="E127" s="5" t="str">
        <f>"533320230705152544136951"</f>
        <v>533320230705152544136951</v>
      </c>
    </row>
    <row r="128" spans="1:5" ht="27.75" customHeight="1">
      <c r="A128" s="4">
        <v>125</v>
      </c>
      <c r="B128" s="5" t="str">
        <f t="shared" si="2"/>
        <v>004</v>
      </c>
      <c r="C128" s="5" t="s">
        <v>10</v>
      </c>
      <c r="D128" s="5" t="str">
        <f>"王桃瑞"</f>
        <v>王桃瑞</v>
      </c>
      <c r="E128" s="5" t="str">
        <f>"533320230705154009136962"</f>
        <v>533320230705154009136962</v>
      </c>
    </row>
    <row r="129" spans="1:5" ht="27.75" customHeight="1">
      <c r="A129" s="4">
        <v>126</v>
      </c>
      <c r="B129" s="5" t="str">
        <f t="shared" si="2"/>
        <v>004</v>
      </c>
      <c r="C129" s="5" t="s">
        <v>10</v>
      </c>
      <c r="D129" s="5" t="str">
        <f>"赖沁洁"</f>
        <v>赖沁洁</v>
      </c>
      <c r="E129" s="5" t="str">
        <f>"533320230705153955136961"</f>
        <v>533320230705153955136961</v>
      </c>
    </row>
    <row r="130" spans="1:5" ht="27.75" customHeight="1">
      <c r="A130" s="4">
        <v>127</v>
      </c>
      <c r="B130" s="5" t="str">
        <f t="shared" si="2"/>
        <v>004</v>
      </c>
      <c r="C130" s="5" t="s">
        <v>10</v>
      </c>
      <c r="D130" s="5" t="str">
        <f>"王东晨"</f>
        <v>王东晨</v>
      </c>
      <c r="E130" s="5" t="str">
        <f>"533320230705154616136965"</f>
        <v>533320230705154616136965</v>
      </c>
    </row>
    <row r="131" spans="1:5" ht="27.75" customHeight="1">
      <c r="A131" s="4">
        <v>128</v>
      </c>
      <c r="B131" s="5" t="str">
        <f t="shared" si="2"/>
        <v>004</v>
      </c>
      <c r="C131" s="5" t="s">
        <v>10</v>
      </c>
      <c r="D131" s="5" t="str">
        <f>"陈晓欣"</f>
        <v>陈晓欣</v>
      </c>
      <c r="E131" s="5" t="str">
        <f>"533320230705113157136813"</f>
        <v>533320230705113157136813</v>
      </c>
    </row>
    <row r="132" spans="1:5" ht="27.75" customHeight="1">
      <c r="A132" s="4">
        <v>129</v>
      </c>
      <c r="B132" s="5" t="str">
        <f t="shared" si="2"/>
        <v>004</v>
      </c>
      <c r="C132" s="5" t="s">
        <v>10</v>
      </c>
      <c r="D132" s="5" t="str">
        <f>"陈月琴"</f>
        <v>陈月琴</v>
      </c>
      <c r="E132" s="5" t="str">
        <f>"533320230705144324136921"</f>
        <v>533320230705144324136921</v>
      </c>
    </row>
    <row r="133" spans="1:5" ht="27.75" customHeight="1">
      <c r="A133" s="4">
        <v>130</v>
      </c>
      <c r="B133" s="5" t="str">
        <f t="shared" si="2"/>
        <v>004</v>
      </c>
      <c r="C133" s="5" t="s">
        <v>10</v>
      </c>
      <c r="D133" s="5" t="str">
        <f>"范馨键"</f>
        <v>范馨键</v>
      </c>
      <c r="E133" s="5" t="str">
        <f>"533320230705155144136972"</f>
        <v>533320230705155144136972</v>
      </c>
    </row>
    <row r="134" spans="1:5" ht="27.75" customHeight="1">
      <c r="A134" s="4">
        <v>131</v>
      </c>
      <c r="B134" s="5" t="str">
        <f t="shared" si="2"/>
        <v>004</v>
      </c>
      <c r="C134" s="5" t="s">
        <v>10</v>
      </c>
      <c r="D134" s="5" t="str">
        <f>"黎梦露"</f>
        <v>黎梦露</v>
      </c>
      <c r="E134" s="5" t="str">
        <f>"533320230705154646136967"</f>
        <v>533320230705154646136967</v>
      </c>
    </row>
    <row r="135" spans="1:5" ht="27.75" customHeight="1">
      <c r="A135" s="4">
        <v>132</v>
      </c>
      <c r="B135" s="5" t="str">
        <f t="shared" si="2"/>
        <v>004</v>
      </c>
      <c r="C135" s="5" t="s">
        <v>10</v>
      </c>
      <c r="D135" s="5" t="str">
        <f>"陈雅雯"</f>
        <v>陈雅雯</v>
      </c>
      <c r="E135" s="5" t="str">
        <f>"533320230705162251136993"</f>
        <v>533320230705162251136993</v>
      </c>
    </row>
    <row r="136" spans="1:5" ht="27.75" customHeight="1">
      <c r="A136" s="4">
        <v>133</v>
      </c>
      <c r="B136" s="5" t="str">
        <f t="shared" si="2"/>
        <v>004</v>
      </c>
      <c r="C136" s="5" t="s">
        <v>10</v>
      </c>
      <c r="D136" s="5" t="str">
        <f>"吴乾旭"</f>
        <v>吴乾旭</v>
      </c>
      <c r="E136" s="5" t="str">
        <f>"533320230705091729136674"</f>
        <v>533320230705091729136674</v>
      </c>
    </row>
    <row r="137" spans="1:5" ht="27.75" customHeight="1">
      <c r="A137" s="4">
        <v>134</v>
      </c>
      <c r="B137" s="5" t="str">
        <f t="shared" si="2"/>
        <v>004</v>
      </c>
      <c r="C137" s="5" t="s">
        <v>10</v>
      </c>
      <c r="D137" s="5" t="str">
        <f>"陈姝言"</f>
        <v>陈姝言</v>
      </c>
      <c r="E137" s="5" t="str">
        <f>"533320230705154650136968"</f>
        <v>533320230705154650136968</v>
      </c>
    </row>
    <row r="138" spans="1:5" ht="27.75" customHeight="1">
      <c r="A138" s="4">
        <v>135</v>
      </c>
      <c r="B138" s="5" t="str">
        <f aca="true" t="shared" si="3" ref="B138:B201">"004"</f>
        <v>004</v>
      </c>
      <c r="C138" s="5" t="s">
        <v>10</v>
      </c>
      <c r="D138" s="5" t="str">
        <f>"王升杰"</f>
        <v>王升杰</v>
      </c>
      <c r="E138" s="5" t="str">
        <f>"533320230705155745136974"</f>
        <v>533320230705155745136974</v>
      </c>
    </row>
    <row r="139" spans="1:5" ht="27.75" customHeight="1">
      <c r="A139" s="4">
        <v>136</v>
      </c>
      <c r="B139" s="5" t="str">
        <f t="shared" si="3"/>
        <v>004</v>
      </c>
      <c r="C139" s="5" t="s">
        <v>10</v>
      </c>
      <c r="D139" s="5" t="str">
        <f>"周春柳"</f>
        <v>周春柳</v>
      </c>
      <c r="E139" s="5" t="str">
        <f>"533320230705163138136999"</f>
        <v>533320230705163138136999</v>
      </c>
    </row>
    <row r="140" spans="1:5" ht="27.75" customHeight="1">
      <c r="A140" s="4">
        <v>137</v>
      </c>
      <c r="B140" s="5" t="str">
        <f t="shared" si="3"/>
        <v>004</v>
      </c>
      <c r="C140" s="5" t="s">
        <v>10</v>
      </c>
      <c r="D140" s="5" t="str">
        <f>"王飞翼"</f>
        <v>王飞翼</v>
      </c>
      <c r="E140" s="5" t="str">
        <f>"533320230705164049137010"</f>
        <v>533320230705164049137010</v>
      </c>
    </row>
    <row r="141" spans="1:5" ht="27.75" customHeight="1">
      <c r="A141" s="4">
        <v>138</v>
      </c>
      <c r="B141" s="5" t="str">
        <f t="shared" si="3"/>
        <v>004</v>
      </c>
      <c r="C141" s="5" t="s">
        <v>10</v>
      </c>
      <c r="D141" s="5" t="str">
        <f>"李颖"</f>
        <v>李颖</v>
      </c>
      <c r="E141" s="5" t="str">
        <f>"533320230705164138137012"</f>
        <v>533320230705164138137012</v>
      </c>
    </row>
    <row r="142" spans="1:5" ht="27.75" customHeight="1">
      <c r="A142" s="4">
        <v>139</v>
      </c>
      <c r="B142" s="5" t="str">
        <f t="shared" si="3"/>
        <v>004</v>
      </c>
      <c r="C142" s="5" t="s">
        <v>10</v>
      </c>
      <c r="D142" s="5" t="str">
        <f>"赵智为"</f>
        <v>赵智为</v>
      </c>
      <c r="E142" s="5" t="str">
        <f>"533320230705162358136994"</f>
        <v>533320230705162358136994</v>
      </c>
    </row>
    <row r="143" spans="1:5" ht="27.75" customHeight="1">
      <c r="A143" s="4">
        <v>140</v>
      </c>
      <c r="B143" s="5" t="str">
        <f t="shared" si="3"/>
        <v>004</v>
      </c>
      <c r="C143" s="5" t="s">
        <v>10</v>
      </c>
      <c r="D143" s="5" t="str">
        <f>"王莹"</f>
        <v>王莹</v>
      </c>
      <c r="E143" s="5" t="str">
        <f>"533320230705171226137029"</f>
        <v>533320230705171226137029</v>
      </c>
    </row>
    <row r="144" spans="1:5" ht="27.75" customHeight="1">
      <c r="A144" s="4">
        <v>141</v>
      </c>
      <c r="B144" s="5" t="str">
        <f t="shared" si="3"/>
        <v>004</v>
      </c>
      <c r="C144" s="5" t="s">
        <v>10</v>
      </c>
      <c r="D144" s="5" t="str">
        <f>"彭梓薇"</f>
        <v>彭梓薇</v>
      </c>
      <c r="E144" s="5" t="str">
        <f>"533320230705091931136676"</f>
        <v>533320230705091931136676</v>
      </c>
    </row>
    <row r="145" spans="1:5" ht="27.75" customHeight="1">
      <c r="A145" s="4">
        <v>142</v>
      </c>
      <c r="B145" s="5" t="str">
        <f t="shared" si="3"/>
        <v>004</v>
      </c>
      <c r="C145" s="5" t="s">
        <v>10</v>
      </c>
      <c r="D145" s="5" t="str">
        <f>"莫思琦"</f>
        <v>莫思琦</v>
      </c>
      <c r="E145" s="5" t="str">
        <f>"533320230705143518136919"</f>
        <v>533320230705143518136919</v>
      </c>
    </row>
    <row r="146" spans="1:5" ht="27.75" customHeight="1">
      <c r="A146" s="4">
        <v>143</v>
      </c>
      <c r="B146" s="5" t="str">
        <f t="shared" si="3"/>
        <v>004</v>
      </c>
      <c r="C146" s="5" t="s">
        <v>10</v>
      </c>
      <c r="D146" s="5" t="str">
        <f>"陈红晓"</f>
        <v>陈红晓</v>
      </c>
      <c r="E146" s="5" t="str">
        <f>"533320230705123245136859"</f>
        <v>533320230705123245136859</v>
      </c>
    </row>
    <row r="147" spans="1:5" ht="27.75" customHeight="1">
      <c r="A147" s="4">
        <v>144</v>
      </c>
      <c r="B147" s="5" t="str">
        <f t="shared" si="3"/>
        <v>004</v>
      </c>
      <c r="C147" s="5" t="s">
        <v>10</v>
      </c>
      <c r="D147" s="5" t="str">
        <f>"卢婧"</f>
        <v>卢婧</v>
      </c>
      <c r="E147" s="5" t="str">
        <f>"533320230705160436136980"</f>
        <v>533320230705160436136980</v>
      </c>
    </row>
    <row r="148" spans="1:5" ht="27.75" customHeight="1">
      <c r="A148" s="4">
        <v>145</v>
      </c>
      <c r="B148" s="5" t="str">
        <f t="shared" si="3"/>
        <v>004</v>
      </c>
      <c r="C148" s="5" t="s">
        <v>10</v>
      </c>
      <c r="D148" s="5" t="str">
        <f>"谭娜"</f>
        <v>谭娜</v>
      </c>
      <c r="E148" s="5" t="str">
        <f>"533320230705173439137045"</f>
        <v>533320230705173439137045</v>
      </c>
    </row>
    <row r="149" spans="1:5" ht="27.75" customHeight="1">
      <c r="A149" s="4">
        <v>146</v>
      </c>
      <c r="B149" s="5" t="str">
        <f t="shared" si="3"/>
        <v>004</v>
      </c>
      <c r="C149" s="5" t="s">
        <v>10</v>
      </c>
      <c r="D149" s="5" t="str">
        <f>"杜珅源"</f>
        <v>杜珅源</v>
      </c>
      <c r="E149" s="5" t="str">
        <f>"533320230705174029137049"</f>
        <v>533320230705174029137049</v>
      </c>
    </row>
    <row r="150" spans="1:5" ht="27.75" customHeight="1">
      <c r="A150" s="4">
        <v>147</v>
      </c>
      <c r="B150" s="5" t="str">
        <f t="shared" si="3"/>
        <v>004</v>
      </c>
      <c r="C150" s="5" t="s">
        <v>10</v>
      </c>
      <c r="D150" s="5" t="str">
        <f>"陈丽媛"</f>
        <v>陈丽媛</v>
      </c>
      <c r="E150" s="5" t="str">
        <f>"533320230705174628137053"</f>
        <v>533320230705174628137053</v>
      </c>
    </row>
    <row r="151" spans="1:5" ht="27.75" customHeight="1">
      <c r="A151" s="4">
        <v>148</v>
      </c>
      <c r="B151" s="5" t="str">
        <f t="shared" si="3"/>
        <v>004</v>
      </c>
      <c r="C151" s="5" t="s">
        <v>10</v>
      </c>
      <c r="D151" s="5" t="str">
        <f>"王惠娇"</f>
        <v>王惠娇</v>
      </c>
      <c r="E151" s="5" t="str">
        <f>"533320230705182307137069"</f>
        <v>533320230705182307137069</v>
      </c>
    </row>
    <row r="152" spans="1:5" ht="27.75" customHeight="1">
      <c r="A152" s="4">
        <v>149</v>
      </c>
      <c r="B152" s="5" t="str">
        <f t="shared" si="3"/>
        <v>004</v>
      </c>
      <c r="C152" s="5" t="s">
        <v>10</v>
      </c>
      <c r="D152" s="5" t="str">
        <f>"马艺玮"</f>
        <v>马艺玮</v>
      </c>
      <c r="E152" s="5" t="str">
        <f>"533320230705172935137043"</f>
        <v>533320230705172935137043</v>
      </c>
    </row>
    <row r="153" spans="1:5" ht="27.75" customHeight="1">
      <c r="A153" s="4">
        <v>150</v>
      </c>
      <c r="B153" s="5" t="str">
        <f t="shared" si="3"/>
        <v>004</v>
      </c>
      <c r="C153" s="5" t="s">
        <v>10</v>
      </c>
      <c r="D153" s="5" t="str">
        <f>"钟尊竺"</f>
        <v>钟尊竺</v>
      </c>
      <c r="E153" s="5" t="str">
        <f>"533320230705190054137089"</f>
        <v>533320230705190054137089</v>
      </c>
    </row>
    <row r="154" spans="1:5" ht="27.75" customHeight="1">
      <c r="A154" s="4">
        <v>151</v>
      </c>
      <c r="B154" s="5" t="str">
        <f t="shared" si="3"/>
        <v>004</v>
      </c>
      <c r="C154" s="5" t="s">
        <v>10</v>
      </c>
      <c r="D154" s="5" t="str">
        <f>"张曼"</f>
        <v>张曼</v>
      </c>
      <c r="E154" s="5" t="str">
        <f>"533320230705200227137124"</f>
        <v>533320230705200227137124</v>
      </c>
    </row>
    <row r="155" spans="1:5" ht="27.75" customHeight="1">
      <c r="A155" s="4">
        <v>152</v>
      </c>
      <c r="B155" s="5" t="str">
        <f t="shared" si="3"/>
        <v>004</v>
      </c>
      <c r="C155" s="5" t="s">
        <v>10</v>
      </c>
      <c r="D155" s="5" t="str">
        <f>"范贵富"</f>
        <v>范贵富</v>
      </c>
      <c r="E155" s="5" t="str">
        <f>"533320230705161100136985"</f>
        <v>533320230705161100136985</v>
      </c>
    </row>
    <row r="156" spans="1:5" ht="27.75" customHeight="1">
      <c r="A156" s="4">
        <v>153</v>
      </c>
      <c r="B156" s="5" t="str">
        <f t="shared" si="3"/>
        <v>004</v>
      </c>
      <c r="C156" s="5" t="s">
        <v>10</v>
      </c>
      <c r="D156" s="5" t="str">
        <f>"林欣宇"</f>
        <v>林欣宇</v>
      </c>
      <c r="E156" s="5" t="str">
        <f>"533320230705195608137122"</f>
        <v>533320230705195608137122</v>
      </c>
    </row>
    <row r="157" spans="1:5" ht="27.75" customHeight="1">
      <c r="A157" s="4">
        <v>154</v>
      </c>
      <c r="B157" s="5" t="str">
        <f t="shared" si="3"/>
        <v>004</v>
      </c>
      <c r="C157" s="5" t="s">
        <v>10</v>
      </c>
      <c r="D157" s="5" t="str">
        <f>"黄广裕"</f>
        <v>黄广裕</v>
      </c>
      <c r="E157" s="5" t="str">
        <f>"533320230705195057137121"</f>
        <v>533320230705195057137121</v>
      </c>
    </row>
    <row r="158" spans="1:5" ht="27.75" customHeight="1">
      <c r="A158" s="4">
        <v>155</v>
      </c>
      <c r="B158" s="5" t="str">
        <f t="shared" si="3"/>
        <v>004</v>
      </c>
      <c r="C158" s="5" t="s">
        <v>10</v>
      </c>
      <c r="D158" s="5" t="str">
        <f>"董群芳"</f>
        <v>董群芳</v>
      </c>
      <c r="E158" s="5" t="str">
        <f>"533320230705204529137153"</f>
        <v>533320230705204529137153</v>
      </c>
    </row>
    <row r="159" spans="1:5" ht="27.75" customHeight="1">
      <c r="A159" s="4">
        <v>156</v>
      </c>
      <c r="B159" s="5" t="str">
        <f t="shared" si="3"/>
        <v>004</v>
      </c>
      <c r="C159" s="5" t="s">
        <v>10</v>
      </c>
      <c r="D159" s="5" t="str">
        <f>"谢宛芸"</f>
        <v>谢宛芸</v>
      </c>
      <c r="E159" s="5" t="str">
        <f>"533320230705205747137157"</f>
        <v>533320230705205747137157</v>
      </c>
    </row>
    <row r="160" spans="1:5" ht="27.75" customHeight="1">
      <c r="A160" s="4">
        <v>157</v>
      </c>
      <c r="B160" s="5" t="str">
        <f t="shared" si="3"/>
        <v>004</v>
      </c>
      <c r="C160" s="5" t="s">
        <v>10</v>
      </c>
      <c r="D160" s="5" t="str">
        <f>"吴丽双"</f>
        <v>吴丽双</v>
      </c>
      <c r="E160" s="5" t="str">
        <f>"533320230705210953137164"</f>
        <v>533320230705210953137164</v>
      </c>
    </row>
    <row r="161" spans="1:5" ht="27.75" customHeight="1">
      <c r="A161" s="4">
        <v>158</v>
      </c>
      <c r="B161" s="5" t="str">
        <f t="shared" si="3"/>
        <v>004</v>
      </c>
      <c r="C161" s="5" t="s">
        <v>10</v>
      </c>
      <c r="D161" s="5" t="str">
        <f>"罗伶"</f>
        <v>罗伶</v>
      </c>
      <c r="E161" s="5" t="str">
        <f>"533320230705214848137190"</f>
        <v>533320230705214848137190</v>
      </c>
    </row>
    <row r="162" spans="1:5" ht="27.75" customHeight="1">
      <c r="A162" s="4">
        <v>159</v>
      </c>
      <c r="B162" s="5" t="str">
        <f t="shared" si="3"/>
        <v>004</v>
      </c>
      <c r="C162" s="5" t="s">
        <v>10</v>
      </c>
      <c r="D162" s="5" t="str">
        <f>"林雅瑜"</f>
        <v>林雅瑜</v>
      </c>
      <c r="E162" s="5" t="str">
        <f>"533320230705211133137166"</f>
        <v>533320230705211133137166</v>
      </c>
    </row>
    <row r="163" spans="1:5" ht="27.75" customHeight="1">
      <c r="A163" s="4">
        <v>160</v>
      </c>
      <c r="B163" s="5" t="str">
        <f t="shared" si="3"/>
        <v>004</v>
      </c>
      <c r="C163" s="5" t="s">
        <v>10</v>
      </c>
      <c r="D163" s="5" t="str">
        <f>"王婧婧"</f>
        <v>王婧婧</v>
      </c>
      <c r="E163" s="5" t="str">
        <f>"533320230705213702137184"</f>
        <v>533320230705213702137184</v>
      </c>
    </row>
    <row r="164" spans="1:5" ht="27.75" customHeight="1">
      <c r="A164" s="4">
        <v>161</v>
      </c>
      <c r="B164" s="5" t="str">
        <f t="shared" si="3"/>
        <v>004</v>
      </c>
      <c r="C164" s="5" t="s">
        <v>10</v>
      </c>
      <c r="D164" s="5" t="str">
        <f>"韩冬虹"</f>
        <v>韩冬虹</v>
      </c>
      <c r="E164" s="5" t="str">
        <f>"533320230705224846137222"</f>
        <v>533320230705224846137222</v>
      </c>
    </row>
    <row r="165" spans="1:5" ht="27.75" customHeight="1">
      <c r="A165" s="4">
        <v>162</v>
      </c>
      <c r="B165" s="5" t="str">
        <f t="shared" si="3"/>
        <v>004</v>
      </c>
      <c r="C165" s="5" t="s">
        <v>10</v>
      </c>
      <c r="D165" s="5" t="str">
        <f>"王海珠"</f>
        <v>王海珠</v>
      </c>
      <c r="E165" s="5" t="str">
        <f>"533320230705231445137233"</f>
        <v>533320230705231445137233</v>
      </c>
    </row>
    <row r="166" spans="1:5" ht="27.75" customHeight="1">
      <c r="A166" s="4">
        <v>163</v>
      </c>
      <c r="B166" s="5" t="str">
        <f t="shared" si="3"/>
        <v>004</v>
      </c>
      <c r="C166" s="5" t="s">
        <v>10</v>
      </c>
      <c r="D166" s="5" t="str">
        <f>"邓庆波"</f>
        <v>邓庆波</v>
      </c>
      <c r="E166" s="5" t="str">
        <f>"533320230706003051137253"</f>
        <v>533320230706003051137253</v>
      </c>
    </row>
    <row r="167" spans="1:5" ht="27.75" customHeight="1">
      <c r="A167" s="4">
        <v>164</v>
      </c>
      <c r="B167" s="5" t="str">
        <f t="shared" si="3"/>
        <v>004</v>
      </c>
      <c r="C167" s="5" t="s">
        <v>10</v>
      </c>
      <c r="D167" s="5" t="str">
        <f>"王婷婷"</f>
        <v>王婷婷</v>
      </c>
      <c r="E167" s="5" t="str">
        <f>"533320230706091417137298"</f>
        <v>533320230706091417137298</v>
      </c>
    </row>
    <row r="168" spans="1:5" ht="27.75" customHeight="1">
      <c r="A168" s="4">
        <v>165</v>
      </c>
      <c r="B168" s="5" t="str">
        <f t="shared" si="3"/>
        <v>004</v>
      </c>
      <c r="C168" s="5" t="s">
        <v>10</v>
      </c>
      <c r="D168" s="5" t="str">
        <f>"曾文曼"</f>
        <v>曾文曼</v>
      </c>
      <c r="E168" s="5" t="str">
        <f>"533320230705221258137209"</f>
        <v>533320230705221258137209</v>
      </c>
    </row>
    <row r="169" spans="1:5" ht="27.75" customHeight="1">
      <c r="A169" s="4">
        <v>166</v>
      </c>
      <c r="B169" s="5" t="str">
        <f t="shared" si="3"/>
        <v>004</v>
      </c>
      <c r="C169" s="5" t="s">
        <v>10</v>
      </c>
      <c r="D169" s="5" t="str">
        <f>"卓圆梦"</f>
        <v>卓圆梦</v>
      </c>
      <c r="E169" s="5" t="str">
        <f>"533320230706090538137294"</f>
        <v>533320230706090538137294</v>
      </c>
    </row>
    <row r="170" spans="1:5" ht="27.75" customHeight="1">
      <c r="A170" s="4">
        <v>167</v>
      </c>
      <c r="B170" s="5" t="str">
        <f t="shared" si="3"/>
        <v>004</v>
      </c>
      <c r="C170" s="5" t="s">
        <v>10</v>
      </c>
      <c r="D170" s="5" t="str">
        <f>"邢晓婷"</f>
        <v>邢晓婷</v>
      </c>
      <c r="E170" s="5" t="str">
        <f>"533320230705125420136875"</f>
        <v>533320230705125420136875</v>
      </c>
    </row>
    <row r="171" spans="1:5" ht="27.75" customHeight="1">
      <c r="A171" s="4">
        <v>168</v>
      </c>
      <c r="B171" s="5" t="str">
        <f t="shared" si="3"/>
        <v>004</v>
      </c>
      <c r="C171" s="5" t="s">
        <v>10</v>
      </c>
      <c r="D171" s="5" t="str">
        <f>"罗萍"</f>
        <v>罗萍</v>
      </c>
      <c r="E171" s="5" t="str">
        <f>"533320230706090802137295"</f>
        <v>533320230706090802137295</v>
      </c>
    </row>
    <row r="172" spans="1:5" ht="27.75" customHeight="1">
      <c r="A172" s="4">
        <v>169</v>
      </c>
      <c r="B172" s="5" t="str">
        <f t="shared" si="3"/>
        <v>004</v>
      </c>
      <c r="C172" s="5" t="s">
        <v>10</v>
      </c>
      <c r="D172" s="5" t="str">
        <f>"王若楠"</f>
        <v>王若楠</v>
      </c>
      <c r="E172" s="5" t="str">
        <f>"533320230705160147136977"</f>
        <v>533320230705160147136977</v>
      </c>
    </row>
    <row r="173" spans="1:5" ht="27.75" customHeight="1">
      <c r="A173" s="4">
        <v>170</v>
      </c>
      <c r="B173" s="5" t="str">
        <f t="shared" si="3"/>
        <v>004</v>
      </c>
      <c r="C173" s="5" t="s">
        <v>10</v>
      </c>
      <c r="D173" s="5" t="str">
        <f>"陈月浪"</f>
        <v>陈月浪</v>
      </c>
      <c r="E173" s="5" t="str">
        <f>"533320230706091541137299"</f>
        <v>533320230706091541137299</v>
      </c>
    </row>
    <row r="174" spans="1:5" ht="27.75" customHeight="1">
      <c r="A174" s="4">
        <v>171</v>
      </c>
      <c r="B174" s="5" t="str">
        <f t="shared" si="3"/>
        <v>004</v>
      </c>
      <c r="C174" s="5" t="s">
        <v>10</v>
      </c>
      <c r="D174" s="5" t="str">
        <f>"王文军"</f>
        <v>王文军</v>
      </c>
      <c r="E174" s="5" t="str">
        <f>"533320230706100352137322"</f>
        <v>533320230706100352137322</v>
      </c>
    </row>
    <row r="175" spans="1:5" ht="27.75" customHeight="1">
      <c r="A175" s="4">
        <v>172</v>
      </c>
      <c r="B175" s="5" t="str">
        <f t="shared" si="3"/>
        <v>004</v>
      </c>
      <c r="C175" s="5" t="s">
        <v>10</v>
      </c>
      <c r="D175" s="5" t="str">
        <f>"王丹丹"</f>
        <v>王丹丹</v>
      </c>
      <c r="E175" s="5" t="str">
        <f>"533320230706103357137344"</f>
        <v>533320230706103357137344</v>
      </c>
    </row>
    <row r="176" spans="1:5" ht="27.75" customHeight="1">
      <c r="A176" s="4">
        <v>173</v>
      </c>
      <c r="B176" s="5" t="str">
        <f t="shared" si="3"/>
        <v>004</v>
      </c>
      <c r="C176" s="5" t="s">
        <v>10</v>
      </c>
      <c r="D176" s="5" t="str">
        <f>"陈梅梅"</f>
        <v>陈梅梅</v>
      </c>
      <c r="E176" s="5" t="str">
        <f>"533320230705162043136992"</f>
        <v>533320230705162043136992</v>
      </c>
    </row>
    <row r="177" spans="1:5" ht="27.75" customHeight="1">
      <c r="A177" s="4">
        <v>174</v>
      </c>
      <c r="B177" s="5" t="str">
        <f t="shared" si="3"/>
        <v>004</v>
      </c>
      <c r="C177" s="5" t="s">
        <v>10</v>
      </c>
      <c r="D177" s="5" t="str">
        <f>"苏静娴"</f>
        <v>苏静娴</v>
      </c>
      <c r="E177" s="5" t="str">
        <f>"533320230706104036137348"</f>
        <v>533320230706104036137348</v>
      </c>
    </row>
    <row r="178" spans="1:5" ht="27.75" customHeight="1">
      <c r="A178" s="4">
        <v>175</v>
      </c>
      <c r="B178" s="5" t="str">
        <f t="shared" si="3"/>
        <v>004</v>
      </c>
      <c r="C178" s="5" t="s">
        <v>10</v>
      </c>
      <c r="D178" s="5" t="str">
        <f>"曾丽娥"</f>
        <v>曾丽娥</v>
      </c>
      <c r="E178" s="5" t="str">
        <f>"533320230705165956137020"</f>
        <v>533320230705165956137020</v>
      </c>
    </row>
    <row r="179" spans="1:5" ht="27.75" customHeight="1">
      <c r="A179" s="4">
        <v>176</v>
      </c>
      <c r="B179" s="5" t="str">
        <f t="shared" si="3"/>
        <v>004</v>
      </c>
      <c r="C179" s="5" t="s">
        <v>10</v>
      </c>
      <c r="D179" s="5" t="str">
        <f>"林芸羽"</f>
        <v>林芸羽</v>
      </c>
      <c r="E179" s="5" t="str">
        <f>"533320230706115028137385"</f>
        <v>533320230706115028137385</v>
      </c>
    </row>
    <row r="180" spans="1:5" ht="27.75" customHeight="1">
      <c r="A180" s="4">
        <v>177</v>
      </c>
      <c r="B180" s="5" t="str">
        <f t="shared" si="3"/>
        <v>004</v>
      </c>
      <c r="C180" s="5" t="s">
        <v>10</v>
      </c>
      <c r="D180" s="5" t="str">
        <f>"裴康瑜"</f>
        <v>裴康瑜</v>
      </c>
      <c r="E180" s="5" t="str">
        <f>"533320230705092934136691"</f>
        <v>533320230705092934136691</v>
      </c>
    </row>
    <row r="181" spans="1:5" ht="27.75" customHeight="1">
      <c r="A181" s="4">
        <v>178</v>
      </c>
      <c r="B181" s="5" t="str">
        <f t="shared" si="3"/>
        <v>004</v>
      </c>
      <c r="C181" s="5" t="s">
        <v>10</v>
      </c>
      <c r="D181" s="5" t="str">
        <f>"杜少仁"</f>
        <v>杜少仁</v>
      </c>
      <c r="E181" s="5" t="str">
        <f>"533320230706122224137394"</f>
        <v>533320230706122224137394</v>
      </c>
    </row>
    <row r="182" spans="1:5" ht="27.75" customHeight="1">
      <c r="A182" s="4">
        <v>179</v>
      </c>
      <c r="B182" s="5" t="str">
        <f t="shared" si="3"/>
        <v>004</v>
      </c>
      <c r="C182" s="5" t="s">
        <v>10</v>
      </c>
      <c r="D182" s="5" t="str">
        <f>"陈淑金"</f>
        <v>陈淑金</v>
      </c>
      <c r="E182" s="5" t="str">
        <f>"533320230706143245137444"</f>
        <v>533320230706143245137444</v>
      </c>
    </row>
    <row r="183" spans="1:5" ht="27.75" customHeight="1">
      <c r="A183" s="4">
        <v>180</v>
      </c>
      <c r="B183" s="5" t="str">
        <f t="shared" si="3"/>
        <v>004</v>
      </c>
      <c r="C183" s="5" t="s">
        <v>10</v>
      </c>
      <c r="D183" s="5" t="str">
        <f>"曹莹"</f>
        <v>曹莹</v>
      </c>
      <c r="E183" s="5" t="str">
        <f>"533320230705152727136953"</f>
        <v>533320230705152727136953</v>
      </c>
    </row>
    <row r="184" spans="1:5" ht="27.75" customHeight="1">
      <c r="A184" s="4">
        <v>181</v>
      </c>
      <c r="B184" s="5" t="str">
        <f t="shared" si="3"/>
        <v>004</v>
      </c>
      <c r="C184" s="5" t="s">
        <v>10</v>
      </c>
      <c r="D184" s="5" t="str">
        <f>"黄靖"</f>
        <v>黄靖</v>
      </c>
      <c r="E184" s="5" t="str">
        <f>"533320230706144822137448"</f>
        <v>533320230706144822137448</v>
      </c>
    </row>
    <row r="185" spans="1:5" ht="27.75" customHeight="1">
      <c r="A185" s="4">
        <v>182</v>
      </c>
      <c r="B185" s="5" t="str">
        <f t="shared" si="3"/>
        <v>004</v>
      </c>
      <c r="C185" s="5" t="s">
        <v>10</v>
      </c>
      <c r="D185" s="5" t="str">
        <f>"吴维新"</f>
        <v>吴维新</v>
      </c>
      <c r="E185" s="5" t="str">
        <f>"533320230706091330137297"</f>
        <v>533320230706091330137297</v>
      </c>
    </row>
    <row r="186" spans="1:5" ht="27.75" customHeight="1">
      <c r="A186" s="4">
        <v>183</v>
      </c>
      <c r="B186" s="5" t="str">
        <f t="shared" si="3"/>
        <v>004</v>
      </c>
      <c r="C186" s="5" t="s">
        <v>10</v>
      </c>
      <c r="D186" s="5" t="str">
        <f>"赖舒愉"</f>
        <v>赖舒愉</v>
      </c>
      <c r="E186" s="5" t="str">
        <f>"533320230706145114137450"</f>
        <v>533320230706145114137450</v>
      </c>
    </row>
    <row r="187" spans="1:5" ht="27.75" customHeight="1">
      <c r="A187" s="4">
        <v>184</v>
      </c>
      <c r="B187" s="5" t="str">
        <f t="shared" si="3"/>
        <v>004</v>
      </c>
      <c r="C187" s="5" t="s">
        <v>10</v>
      </c>
      <c r="D187" s="5" t="str">
        <f>"林娟"</f>
        <v>林娟</v>
      </c>
      <c r="E187" s="5" t="str">
        <f>"533320230706150154137458"</f>
        <v>533320230706150154137458</v>
      </c>
    </row>
    <row r="188" spans="1:5" ht="27.75" customHeight="1">
      <c r="A188" s="4">
        <v>185</v>
      </c>
      <c r="B188" s="5" t="str">
        <f t="shared" si="3"/>
        <v>004</v>
      </c>
      <c r="C188" s="5" t="s">
        <v>10</v>
      </c>
      <c r="D188" s="5" t="str">
        <f>"庄钦禹"</f>
        <v>庄钦禹</v>
      </c>
      <c r="E188" s="5" t="str">
        <f>"533320230706123350137401"</f>
        <v>533320230706123350137401</v>
      </c>
    </row>
    <row r="189" spans="1:5" ht="27.75" customHeight="1">
      <c r="A189" s="4">
        <v>186</v>
      </c>
      <c r="B189" s="5" t="str">
        <f t="shared" si="3"/>
        <v>004</v>
      </c>
      <c r="C189" s="5" t="s">
        <v>10</v>
      </c>
      <c r="D189" s="5" t="str">
        <f>"王添"</f>
        <v>王添</v>
      </c>
      <c r="E189" s="5" t="str">
        <f>"533320230706145950137457"</f>
        <v>533320230706145950137457</v>
      </c>
    </row>
    <row r="190" spans="1:5" ht="27.75" customHeight="1">
      <c r="A190" s="4">
        <v>187</v>
      </c>
      <c r="B190" s="5" t="str">
        <f t="shared" si="3"/>
        <v>004</v>
      </c>
      <c r="C190" s="5" t="s">
        <v>10</v>
      </c>
      <c r="D190" s="5" t="str">
        <f>"李宛金"</f>
        <v>李宛金</v>
      </c>
      <c r="E190" s="5" t="str">
        <f>"533320230706153729137476"</f>
        <v>533320230706153729137476</v>
      </c>
    </row>
    <row r="191" spans="1:5" ht="27.75" customHeight="1">
      <c r="A191" s="4">
        <v>188</v>
      </c>
      <c r="B191" s="5" t="str">
        <f t="shared" si="3"/>
        <v>004</v>
      </c>
      <c r="C191" s="5" t="s">
        <v>10</v>
      </c>
      <c r="D191" s="5" t="str">
        <f>"李晓夏"</f>
        <v>李晓夏</v>
      </c>
      <c r="E191" s="5" t="str">
        <f>"533320230706114436137381"</f>
        <v>533320230706114436137381</v>
      </c>
    </row>
    <row r="192" spans="1:5" ht="27.75" customHeight="1">
      <c r="A192" s="4">
        <v>189</v>
      </c>
      <c r="B192" s="5" t="str">
        <f t="shared" si="3"/>
        <v>004</v>
      </c>
      <c r="C192" s="5" t="s">
        <v>10</v>
      </c>
      <c r="D192" s="5" t="str">
        <f>"林琳"</f>
        <v>林琳</v>
      </c>
      <c r="E192" s="5" t="str">
        <f>"533320230705134007136899"</f>
        <v>533320230705134007136899</v>
      </c>
    </row>
    <row r="193" spans="1:5" ht="27.75" customHeight="1">
      <c r="A193" s="4">
        <v>190</v>
      </c>
      <c r="B193" s="5" t="str">
        <f t="shared" si="3"/>
        <v>004</v>
      </c>
      <c r="C193" s="5" t="s">
        <v>10</v>
      </c>
      <c r="D193" s="5" t="str">
        <f>"麦芬芬"</f>
        <v>麦芬芬</v>
      </c>
      <c r="E193" s="5" t="str">
        <f>"533320230706155028137487"</f>
        <v>533320230706155028137487</v>
      </c>
    </row>
    <row r="194" spans="1:5" ht="27.75" customHeight="1">
      <c r="A194" s="4">
        <v>191</v>
      </c>
      <c r="B194" s="5" t="str">
        <f t="shared" si="3"/>
        <v>004</v>
      </c>
      <c r="C194" s="5" t="s">
        <v>10</v>
      </c>
      <c r="D194" s="5" t="str">
        <f>"吴岳健"</f>
        <v>吴岳健</v>
      </c>
      <c r="E194" s="5" t="str">
        <f>"533320230706163437137517"</f>
        <v>533320230706163437137517</v>
      </c>
    </row>
    <row r="195" spans="1:5" ht="27.75" customHeight="1">
      <c r="A195" s="4">
        <v>192</v>
      </c>
      <c r="B195" s="5" t="str">
        <f t="shared" si="3"/>
        <v>004</v>
      </c>
      <c r="C195" s="5" t="s">
        <v>10</v>
      </c>
      <c r="D195" s="5" t="str">
        <f>"郭静"</f>
        <v>郭静</v>
      </c>
      <c r="E195" s="5" t="str">
        <f>"533320230706082804137278"</f>
        <v>533320230706082804137278</v>
      </c>
    </row>
    <row r="196" spans="1:5" ht="27.75" customHeight="1">
      <c r="A196" s="4">
        <v>193</v>
      </c>
      <c r="B196" s="5" t="str">
        <f t="shared" si="3"/>
        <v>004</v>
      </c>
      <c r="C196" s="5" t="s">
        <v>10</v>
      </c>
      <c r="D196" s="5" t="str">
        <f>"林馨悦"</f>
        <v>林馨悦</v>
      </c>
      <c r="E196" s="5" t="str">
        <f>"533320230706163006137514"</f>
        <v>533320230706163006137514</v>
      </c>
    </row>
    <row r="197" spans="1:5" ht="27.75" customHeight="1">
      <c r="A197" s="4">
        <v>194</v>
      </c>
      <c r="B197" s="5" t="str">
        <f t="shared" si="3"/>
        <v>004</v>
      </c>
      <c r="C197" s="5" t="s">
        <v>10</v>
      </c>
      <c r="D197" s="5" t="str">
        <f>"孙影"</f>
        <v>孙影</v>
      </c>
      <c r="E197" s="5" t="str">
        <f>"533320230706104054137349"</f>
        <v>533320230706104054137349</v>
      </c>
    </row>
    <row r="198" spans="1:5" ht="27.75" customHeight="1">
      <c r="A198" s="4">
        <v>195</v>
      </c>
      <c r="B198" s="5" t="str">
        <f t="shared" si="3"/>
        <v>004</v>
      </c>
      <c r="C198" s="5" t="s">
        <v>10</v>
      </c>
      <c r="D198" s="5" t="str">
        <f>"冯立果"</f>
        <v>冯立果</v>
      </c>
      <c r="E198" s="5" t="str">
        <f>"533320230706155725137491"</f>
        <v>533320230706155725137491</v>
      </c>
    </row>
    <row r="199" spans="1:5" ht="27.75" customHeight="1">
      <c r="A199" s="4">
        <v>196</v>
      </c>
      <c r="B199" s="5" t="str">
        <f t="shared" si="3"/>
        <v>004</v>
      </c>
      <c r="C199" s="5" t="s">
        <v>10</v>
      </c>
      <c r="D199" s="5" t="str">
        <f>"冯丽颖"</f>
        <v>冯丽颖</v>
      </c>
      <c r="E199" s="5" t="str">
        <f>"533320230706165821137530"</f>
        <v>533320230706165821137530</v>
      </c>
    </row>
    <row r="200" spans="1:5" ht="27.75" customHeight="1">
      <c r="A200" s="4">
        <v>197</v>
      </c>
      <c r="B200" s="5" t="str">
        <f t="shared" si="3"/>
        <v>004</v>
      </c>
      <c r="C200" s="5" t="s">
        <v>10</v>
      </c>
      <c r="D200" s="5" t="str">
        <f>"符冬梅"</f>
        <v>符冬梅</v>
      </c>
      <c r="E200" s="5" t="str">
        <f>"533320230706165957137531"</f>
        <v>533320230706165957137531</v>
      </c>
    </row>
    <row r="201" spans="1:5" ht="27.75" customHeight="1">
      <c r="A201" s="4">
        <v>198</v>
      </c>
      <c r="B201" s="5" t="str">
        <f t="shared" si="3"/>
        <v>004</v>
      </c>
      <c r="C201" s="5" t="s">
        <v>10</v>
      </c>
      <c r="D201" s="5" t="str">
        <f>"吴慧敏"</f>
        <v>吴慧敏</v>
      </c>
      <c r="E201" s="5" t="str">
        <f>"533320230706170711137533"</f>
        <v>533320230706170711137533</v>
      </c>
    </row>
    <row r="202" spans="1:5" ht="27.75" customHeight="1">
      <c r="A202" s="4">
        <v>199</v>
      </c>
      <c r="B202" s="5" t="str">
        <f aca="true" t="shared" si="4" ref="B202:B265">"004"</f>
        <v>004</v>
      </c>
      <c r="C202" s="5" t="s">
        <v>10</v>
      </c>
      <c r="D202" s="5" t="str">
        <f>"苏利珍"</f>
        <v>苏利珍</v>
      </c>
      <c r="E202" s="5" t="str">
        <f>"533320230706172225137537"</f>
        <v>533320230706172225137537</v>
      </c>
    </row>
    <row r="203" spans="1:5" ht="27.75" customHeight="1">
      <c r="A203" s="4">
        <v>200</v>
      </c>
      <c r="B203" s="5" t="str">
        <f t="shared" si="4"/>
        <v>004</v>
      </c>
      <c r="C203" s="5" t="s">
        <v>10</v>
      </c>
      <c r="D203" s="5" t="str">
        <f>"王小云"</f>
        <v>王小云</v>
      </c>
      <c r="E203" s="5" t="str">
        <f>"533320230706180317137543"</f>
        <v>533320230706180317137543</v>
      </c>
    </row>
    <row r="204" spans="1:5" ht="27.75" customHeight="1">
      <c r="A204" s="4">
        <v>201</v>
      </c>
      <c r="B204" s="5" t="str">
        <f t="shared" si="4"/>
        <v>004</v>
      </c>
      <c r="C204" s="5" t="s">
        <v>10</v>
      </c>
      <c r="D204" s="5" t="str">
        <f>"李甜甜"</f>
        <v>李甜甜</v>
      </c>
      <c r="E204" s="5" t="str">
        <f>"533320230706182345137549"</f>
        <v>533320230706182345137549</v>
      </c>
    </row>
    <row r="205" spans="1:5" ht="27.75" customHeight="1">
      <c r="A205" s="4">
        <v>202</v>
      </c>
      <c r="B205" s="5" t="str">
        <f t="shared" si="4"/>
        <v>004</v>
      </c>
      <c r="C205" s="5" t="s">
        <v>10</v>
      </c>
      <c r="D205" s="5" t="str">
        <f>"林书权"</f>
        <v>林书权</v>
      </c>
      <c r="E205" s="5" t="str">
        <f>"533320230706183752137556"</f>
        <v>533320230706183752137556</v>
      </c>
    </row>
    <row r="206" spans="1:5" ht="27.75" customHeight="1">
      <c r="A206" s="4">
        <v>203</v>
      </c>
      <c r="B206" s="5" t="str">
        <f t="shared" si="4"/>
        <v>004</v>
      </c>
      <c r="C206" s="5" t="s">
        <v>10</v>
      </c>
      <c r="D206" s="5" t="str">
        <f>"羊燕花"</f>
        <v>羊燕花</v>
      </c>
      <c r="E206" s="5" t="str">
        <f>"533320230706190910137564"</f>
        <v>533320230706190910137564</v>
      </c>
    </row>
    <row r="207" spans="1:5" ht="27.75" customHeight="1">
      <c r="A207" s="4">
        <v>204</v>
      </c>
      <c r="B207" s="5" t="str">
        <f t="shared" si="4"/>
        <v>004</v>
      </c>
      <c r="C207" s="5" t="s">
        <v>10</v>
      </c>
      <c r="D207" s="5" t="str">
        <f>"冯程程"</f>
        <v>冯程程</v>
      </c>
      <c r="E207" s="5" t="str">
        <f>"533320230706184749137557"</f>
        <v>533320230706184749137557</v>
      </c>
    </row>
    <row r="208" spans="1:5" ht="27.75" customHeight="1">
      <c r="A208" s="4">
        <v>205</v>
      </c>
      <c r="B208" s="5" t="str">
        <f t="shared" si="4"/>
        <v>004</v>
      </c>
      <c r="C208" s="5" t="s">
        <v>10</v>
      </c>
      <c r="D208" s="5" t="str">
        <f>"林芳羽"</f>
        <v>林芳羽</v>
      </c>
      <c r="E208" s="5" t="str">
        <f>"533320230706190658137561"</f>
        <v>533320230706190658137561</v>
      </c>
    </row>
    <row r="209" spans="1:5" ht="27.75" customHeight="1">
      <c r="A209" s="4">
        <v>206</v>
      </c>
      <c r="B209" s="5" t="str">
        <f t="shared" si="4"/>
        <v>004</v>
      </c>
      <c r="C209" s="5" t="s">
        <v>10</v>
      </c>
      <c r="D209" s="5" t="str">
        <f>"王文静"</f>
        <v>王文静</v>
      </c>
      <c r="E209" s="5" t="str">
        <f>"533320230706193719137568"</f>
        <v>533320230706193719137568</v>
      </c>
    </row>
    <row r="210" spans="1:5" ht="27.75" customHeight="1">
      <c r="A210" s="4">
        <v>207</v>
      </c>
      <c r="B210" s="5" t="str">
        <f t="shared" si="4"/>
        <v>004</v>
      </c>
      <c r="C210" s="5" t="s">
        <v>10</v>
      </c>
      <c r="D210" s="5" t="str">
        <f>"汤舒匀"</f>
        <v>汤舒匀</v>
      </c>
      <c r="E210" s="5" t="str">
        <f>"533320230706194649137572"</f>
        <v>533320230706194649137572</v>
      </c>
    </row>
    <row r="211" spans="1:5" ht="27.75" customHeight="1">
      <c r="A211" s="4">
        <v>208</v>
      </c>
      <c r="B211" s="5" t="str">
        <f t="shared" si="4"/>
        <v>004</v>
      </c>
      <c r="C211" s="5" t="s">
        <v>10</v>
      </c>
      <c r="D211" s="5" t="str">
        <f>"符慧颖"</f>
        <v>符慧颖</v>
      </c>
      <c r="E211" s="5" t="str">
        <f>"533320230706082545137277"</f>
        <v>533320230706082545137277</v>
      </c>
    </row>
    <row r="212" spans="1:5" ht="27.75" customHeight="1">
      <c r="A212" s="4">
        <v>209</v>
      </c>
      <c r="B212" s="5" t="str">
        <f t="shared" si="4"/>
        <v>004</v>
      </c>
      <c r="C212" s="5" t="s">
        <v>10</v>
      </c>
      <c r="D212" s="5" t="str">
        <f>"陈海佳"</f>
        <v>陈海佳</v>
      </c>
      <c r="E212" s="5" t="str">
        <f>"533320230706195301137575"</f>
        <v>533320230706195301137575</v>
      </c>
    </row>
    <row r="213" spans="1:5" ht="27.75" customHeight="1">
      <c r="A213" s="4">
        <v>210</v>
      </c>
      <c r="B213" s="5" t="str">
        <f t="shared" si="4"/>
        <v>004</v>
      </c>
      <c r="C213" s="5" t="s">
        <v>10</v>
      </c>
      <c r="D213" s="5" t="str">
        <f>"张露瑜"</f>
        <v>张露瑜</v>
      </c>
      <c r="E213" s="5" t="str">
        <f>"533320230706204005137582"</f>
        <v>533320230706204005137582</v>
      </c>
    </row>
    <row r="214" spans="1:5" ht="27.75" customHeight="1">
      <c r="A214" s="4">
        <v>211</v>
      </c>
      <c r="B214" s="5" t="str">
        <f t="shared" si="4"/>
        <v>004</v>
      </c>
      <c r="C214" s="5" t="s">
        <v>10</v>
      </c>
      <c r="D214" s="5" t="str">
        <f>"钟胜"</f>
        <v>钟胜</v>
      </c>
      <c r="E214" s="5" t="str">
        <f>"533320230706202325137580"</f>
        <v>533320230706202325137580</v>
      </c>
    </row>
    <row r="215" spans="1:5" ht="27.75" customHeight="1">
      <c r="A215" s="4">
        <v>212</v>
      </c>
      <c r="B215" s="5" t="str">
        <f t="shared" si="4"/>
        <v>004</v>
      </c>
      <c r="C215" s="5" t="s">
        <v>10</v>
      </c>
      <c r="D215" s="5" t="str">
        <f>"张代凯"</f>
        <v>张代凯</v>
      </c>
      <c r="E215" s="5" t="str">
        <f>"533320230706205213137584"</f>
        <v>533320230706205213137584</v>
      </c>
    </row>
    <row r="216" spans="1:5" ht="27.75" customHeight="1">
      <c r="A216" s="4">
        <v>213</v>
      </c>
      <c r="B216" s="5" t="str">
        <f t="shared" si="4"/>
        <v>004</v>
      </c>
      <c r="C216" s="5" t="s">
        <v>10</v>
      </c>
      <c r="D216" s="5" t="str">
        <f>"李明柏"</f>
        <v>李明柏</v>
      </c>
      <c r="E216" s="5" t="str">
        <f>"533320230706211344137590"</f>
        <v>533320230706211344137590</v>
      </c>
    </row>
    <row r="217" spans="1:5" ht="27.75" customHeight="1">
      <c r="A217" s="4">
        <v>214</v>
      </c>
      <c r="B217" s="5" t="str">
        <f t="shared" si="4"/>
        <v>004</v>
      </c>
      <c r="C217" s="5" t="s">
        <v>10</v>
      </c>
      <c r="D217" s="5" t="str">
        <f>"张薰匀"</f>
        <v>张薰匀</v>
      </c>
      <c r="E217" s="5" t="str">
        <f>"533320230706214611137599"</f>
        <v>533320230706214611137599</v>
      </c>
    </row>
    <row r="218" spans="1:5" ht="27.75" customHeight="1">
      <c r="A218" s="4">
        <v>215</v>
      </c>
      <c r="B218" s="5" t="str">
        <f t="shared" si="4"/>
        <v>004</v>
      </c>
      <c r="C218" s="5" t="s">
        <v>10</v>
      </c>
      <c r="D218" s="5" t="str">
        <f>"陈桂苹"</f>
        <v>陈桂苹</v>
      </c>
      <c r="E218" s="5" t="str">
        <f>"533320230706213801137597"</f>
        <v>533320230706213801137597</v>
      </c>
    </row>
    <row r="219" spans="1:5" ht="27.75" customHeight="1">
      <c r="A219" s="4">
        <v>216</v>
      </c>
      <c r="B219" s="5" t="str">
        <f t="shared" si="4"/>
        <v>004</v>
      </c>
      <c r="C219" s="5" t="s">
        <v>10</v>
      </c>
      <c r="D219" s="5" t="str">
        <f>"陈日晶"</f>
        <v>陈日晶</v>
      </c>
      <c r="E219" s="5" t="str">
        <f>"533320230706221042137601"</f>
        <v>533320230706221042137601</v>
      </c>
    </row>
    <row r="220" spans="1:5" ht="27.75" customHeight="1">
      <c r="A220" s="4">
        <v>217</v>
      </c>
      <c r="B220" s="5" t="str">
        <f t="shared" si="4"/>
        <v>004</v>
      </c>
      <c r="C220" s="5" t="s">
        <v>10</v>
      </c>
      <c r="D220" s="5" t="str">
        <f>"吉训卿"</f>
        <v>吉训卿</v>
      </c>
      <c r="E220" s="5" t="str">
        <f>"533320230705182641137075"</f>
        <v>533320230705182641137075</v>
      </c>
    </row>
    <row r="221" spans="1:5" ht="27.75" customHeight="1">
      <c r="A221" s="4">
        <v>218</v>
      </c>
      <c r="B221" s="5" t="str">
        <f t="shared" si="4"/>
        <v>004</v>
      </c>
      <c r="C221" s="5" t="s">
        <v>10</v>
      </c>
      <c r="D221" s="5" t="str">
        <f>"陈蔓"</f>
        <v>陈蔓</v>
      </c>
      <c r="E221" s="5" t="str">
        <f>"533320230706222830137607"</f>
        <v>533320230706222830137607</v>
      </c>
    </row>
    <row r="222" spans="1:5" ht="27.75" customHeight="1">
      <c r="A222" s="4">
        <v>219</v>
      </c>
      <c r="B222" s="5" t="str">
        <f t="shared" si="4"/>
        <v>004</v>
      </c>
      <c r="C222" s="5" t="s">
        <v>10</v>
      </c>
      <c r="D222" s="5" t="str">
        <f>"林可"</f>
        <v>林可</v>
      </c>
      <c r="E222" s="5" t="str">
        <f>"533320230705181621137064"</f>
        <v>533320230705181621137064</v>
      </c>
    </row>
    <row r="223" spans="1:5" ht="27.75" customHeight="1">
      <c r="A223" s="4">
        <v>220</v>
      </c>
      <c r="B223" s="5" t="str">
        <f t="shared" si="4"/>
        <v>004</v>
      </c>
      <c r="C223" s="5" t="s">
        <v>10</v>
      </c>
      <c r="D223" s="5" t="str">
        <f>"周亚贞"</f>
        <v>周亚贞</v>
      </c>
      <c r="E223" s="5" t="str">
        <f>"533320230706081739137274"</f>
        <v>533320230706081739137274</v>
      </c>
    </row>
    <row r="224" spans="1:5" ht="27.75" customHeight="1">
      <c r="A224" s="4">
        <v>221</v>
      </c>
      <c r="B224" s="5" t="str">
        <f t="shared" si="4"/>
        <v>004</v>
      </c>
      <c r="C224" s="5" t="s">
        <v>10</v>
      </c>
      <c r="D224" s="5" t="str">
        <f>"周惠艳"</f>
        <v>周惠艳</v>
      </c>
      <c r="E224" s="5" t="str">
        <f>"533320230706221537137603"</f>
        <v>533320230706221537137603</v>
      </c>
    </row>
    <row r="225" spans="1:5" ht="27.75" customHeight="1">
      <c r="A225" s="4">
        <v>222</v>
      </c>
      <c r="B225" s="5" t="str">
        <f t="shared" si="4"/>
        <v>004</v>
      </c>
      <c r="C225" s="5" t="s">
        <v>10</v>
      </c>
      <c r="D225" s="5" t="str">
        <f>"詹文俊"</f>
        <v>詹文俊</v>
      </c>
      <c r="E225" s="5" t="str">
        <f>"533320230707020005137622"</f>
        <v>533320230707020005137622</v>
      </c>
    </row>
    <row r="226" spans="1:5" ht="27.75" customHeight="1">
      <c r="A226" s="4">
        <v>223</v>
      </c>
      <c r="B226" s="5" t="str">
        <f t="shared" si="4"/>
        <v>004</v>
      </c>
      <c r="C226" s="5" t="s">
        <v>10</v>
      </c>
      <c r="D226" s="5" t="str">
        <f>"麦秋翠"</f>
        <v>麦秋翠</v>
      </c>
      <c r="E226" s="5" t="str">
        <f>"533320230707083237137627"</f>
        <v>533320230707083237137627</v>
      </c>
    </row>
    <row r="227" spans="1:5" ht="27.75" customHeight="1">
      <c r="A227" s="4">
        <v>224</v>
      </c>
      <c r="B227" s="5" t="str">
        <f t="shared" si="4"/>
        <v>004</v>
      </c>
      <c r="C227" s="5" t="s">
        <v>10</v>
      </c>
      <c r="D227" s="5" t="str">
        <f>"郭帅"</f>
        <v>郭帅</v>
      </c>
      <c r="E227" s="5" t="str">
        <f>"533320230707090149137633"</f>
        <v>533320230707090149137633</v>
      </c>
    </row>
    <row r="228" spans="1:5" ht="27.75" customHeight="1">
      <c r="A228" s="4">
        <v>225</v>
      </c>
      <c r="B228" s="5" t="str">
        <f t="shared" si="4"/>
        <v>004</v>
      </c>
      <c r="C228" s="5" t="s">
        <v>10</v>
      </c>
      <c r="D228" s="5" t="str">
        <f>"袁硕"</f>
        <v>袁硕</v>
      </c>
      <c r="E228" s="5" t="str">
        <f>"533320230705092445136683"</f>
        <v>533320230705092445136683</v>
      </c>
    </row>
    <row r="229" spans="1:5" ht="27.75" customHeight="1">
      <c r="A229" s="4">
        <v>226</v>
      </c>
      <c r="B229" s="5" t="str">
        <f t="shared" si="4"/>
        <v>004</v>
      </c>
      <c r="C229" s="5" t="s">
        <v>10</v>
      </c>
      <c r="D229" s="5" t="str">
        <f>"黄宇龙"</f>
        <v>黄宇龙</v>
      </c>
      <c r="E229" s="5" t="str">
        <f>"533320230706211349137591"</f>
        <v>533320230706211349137591</v>
      </c>
    </row>
    <row r="230" spans="1:5" ht="27.75" customHeight="1">
      <c r="A230" s="4">
        <v>227</v>
      </c>
      <c r="B230" s="5" t="str">
        <f t="shared" si="4"/>
        <v>004</v>
      </c>
      <c r="C230" s="5" t="s">
        <v>10</v>
      </c>
      <c r="D230" s="5" t="str">
        <f>"黄娜"</f>
        <v>黄娜</v>
      </c>
      <c r="E230" s="5" t="str">
        <f>"533320230707093624137639"</f>
        <v>533320230707093624137639</v>
      </c>
    </row>
    <row r="231" spans="1:5" ht="27.75" customHeight="1">
      <c r="A231" s="4">
        <v>228</v>
      </c>
      <c r="B231" s="5" t="str">
        <f t="shared" si="4"/>
        <v>004</v>
      </c>
      <c r="C231" s="5" t="s">
        <v>10</v>
      </c>
      <c r="D231" s="5" t="str">
        <f>"吴清新"</f>
        <v>吴清新</v>
      </c>
      <c r="E231" s="5" t="str">
        <f>"533320230706111821137367"</f>
        <v>533320230706111821137367</v>
      </c>
    </row>
    <row r="232" spans="1:5" ht="27.75" customHeight="1">
      <c r="A232" s="4">
        <v>229</v>
      </c>
      <c r="B232" s="5" t="str">
        <f t="shared" si="4"/>
        <v>004</v>
      </c>
      <c r="C232" s="5" t="s">
        <v>10</v>
      </c>
      <c r="D232" s="5" t="str">
        <f>"吴桂娃"</f>
        <v>吴桂娃</v>
      </c>
      <c r="E232" s="5" t="str">
        <f>"533320230705091639136672"</f>
        <v>533320230705091639136672</v>
      </c>
    </row>
    <row r="233" spans="1:5" ht="27.75" customHeight="1">
      <c r="A233" s="4">
        <v>230</v>
      </c>
      <c r="B233" s="5" t="str">
        <f t="shared" si="4"/>
        <v>004</v>
      </c>
      <c r="C233" s="5" t="s">
        <v>10</v>
      </c>
      <c r="D233" s="5" t="str">
        <f>"邢晓暧"</f>
        <v>邢晓暧</v>
      </c>
      <c r="E233" s="5" t="str">
        <f>"533320230707105115137651"</f>
        <v>533320230707105115137651</v>
      </c>
    </row>
    <row r="234" spans="1:5" ht="27.75" customHeight="1">
      <c r="A234" s="4">
        <v>231</v>
      </c>
      <c r="B234" s="5" t="str">
        <f t="shared" si="4"/>
        <v>004</v>
      </c>
      <c r="C234" s="5" t="s">
        <v>10</v>
      </c>
      <c r="D234" s="5" t="str">
        <f>"王德凤"</f>
        <v>王德凤</v>
      </c>
      <c r="E234" s="5" t="str">
        <f>"533320230707104806137649"</f>
        <v>533320230707104806137649</v>
      </c>
    </row>
    <row r="235" spans="1:5" ht="27.75" customHeight="1">
      <c r="A235" s="4">
        <v>232</v>
      </c>
      <c r="B235" s="5" t="str">
        <f t="shared" si="4"/>
        <v>004</v>
      </c>
      <c r="C235" s="5" t="s">
        <v>10</v>
      </c>
      <c r="D235" s="5" t="str">
        <f>"莫英"</f>
        <v>莫英</v>
      </c>
      <c r="E235" s="5" t="str">
        <f>"533320230707104702137648"</f>
        <v>533320230707104702137648</v>
      </c>
    </row>
    <row r="236" spans="1:5" ht="27.75" customHeight="1">
      <c r="A236" s="4">
        <v>233</v>
      </c>
      <c r="B236" s="5" t="str">
        <f t="shared" si="4"/>
        <v>004</v>
      </c>
      <c r="C236" s="5" t="s">
        <v>10</v>
      </c>
      <c r="D236" s="5" t="str">
        <f>"邢丁尹"</f>
        <v>邢丁尹</v>
      </c>
      <c r="E236" s="5" t="str">
        <f>"533320230707094603137641"</f>
        <v>533320230707094603137641</v>
      </c>
    </row>
    <row r="237" spans="1:5" ht="27.75" customHeight="1">
      <c r="A237" s="4">
        <v>234</v>
      </c>
      <c r="B237" s="5" t="str">
        <f t="shared" si="4"/>
        <v>004</v>
      </c>
      <c r="C237" s="5" t="s">
        <v>10</v>
      </c>
      <c r="D237" s="5" t="str">
        <f>"王迷尔"</f>
        <v>王迷尔</v>
      </c>
      <c r="E237" s="5" t="str">
        <f>"533320230707111632137656"</f>
        <v>533320230707111632137656</v>
      </c>
    </row>
    <row r="238" spans="1:5" ht="27.75" customHeight="1">
      <c r="A238" s="4">
        <v>235</v>
      </c>
      <c r="B238" s="5" t="str">
        <f t="shared" si="4"/>
        <v>004</v>
      </c>
      <c r="C238" s="5" t="s">
        <v>10</v>
      </c>
      <c r="D238" s="5" t="str">
        <f>"林蕊"</f>
        <v>林蕊</v>
      </c>
      <c r="E238" s="5" t="str">
        <f>"533320230706174215137541"</f>
        <v>533320230706174215137541</v>
      </c>
    </row>
    <row r="239" spans="1:5" ht="27.75" customHeight="1">
      <c r="A239" s="4">
        <v>236</v>
      </c>
      <c r="B239" s="5" t="str">
        <f t="shared" si="4"/>
        <v>004</v>
      </c>
      <c r="C239" s="5" t="s">
        <v>10</v>
      </c>
      <c r="D239" s="5" t="str">
        <f>"周倾元"</f>
        <v>周倾元</v>
      </c>
      <c r="E239" s="5" t="str">
        <f>"533320230707121855137667"</f>
        <v>533320230707121855137667</v>
      </c>
    </row>
    <row r="240" spans="1:5" ht="27.75" customHeight="1">
      <c r="A240" s="4">
        <v>237</v>
      </c>
      <c r="B240" s="5" t="str">
        <f t="shared" si="4"/>
        <v>004</v>
      </c>
      <c r="C240" s="5" t="s">
        <v>10</v>
      </c>
      <c r="D240" s="5" t="str">
        <f>"谢小惠  "</f>
        <v>谢小惠  </v>
      </c>
      <c r="E240" s="5" t="str">
        <f>"533320230707120411137664"</f>
        <v>533320230707120411137664</v>
      </c>
    </row>
    <row r="241" spans="1:5" ht="27.75" customHeight="1">
      <c r="A241" s="4">
        <v>238</v>
      </c>
      <c r="B241" s="5" t="str">
        <f t="shared" si="4"/>
        <v>004</v>
      </c>
      <c r="C241" s="5" t="s">
        <v>10</v>
      </c>
      <c r="D241" s="5" t="str">
        <f>"王焕彩"</f>
        <v>王焕彩</v>
      </c>
      <c r="E241" s="5" t="str">
        <f>"533320230707105124137652"</f>
        <v>533320230707105124137652</v>
      </c>
    </row>
    <row r="242" spans="1:5" ht="27.75" customHeight="1">
      <c r="A242" s="4">
        <v>239</v>
      </c>
      <c r="B242" s="5" t="str">
        <f t="shared" si="4"/>
        <v>004</v>
      </c>
      <c r="C242" s="5" t="s">
        <v>10</v>
      </c>
      <c r="D242" s="5" t="str">
        <f>"王惠怡"</f>
        <v>王惠怡</v>
      </c>
      <c r="E242" s="5" t="str">
        <f>"533320230706163731137520"</f>
        <v>533320230706163731137520</v>
      </c>
    </row>
    <row r="243" spans="1:5" ht="27.75" customHeight="1">
      <c r="A243" s="4">
        <v>240</v>
      </c>
      <c r="B243" s="5" t="str">
        <f t="shared" si="4"/>
        <v>004</v>
      </c>
      <c r="C243" s="5" t="s">
        <v>10</v>
      </c>
      <c r="D243" s="5" t="str">
        <f>"许茗茸"</f>
        <v>许茗茸</v>
      </c>
      <c r="E243" s="5" t="str">
        <f>"533320230707112416137659"</f>
        <v>533320230707112416137659</v>
      </c>
    </row>
    <row r="244" spans="1:5" ht="27.75" customHeight="1">
      <c r="A244" s="4">
        <v>241</v>
      </c>
      <c r="B244" s="5" t="str">
        <f t="shared" si="4"/>
        <v>004</v>
      </c>
      <c r="C244" s="5" t="s">
        <v>10</v>
      </c>
      <c r="D244" s="5" t="str">
        <f>"王雅"</f>
        <v>王雅</v>
      </c>
      <c r="E244" s="5" t="str">
        <f>"533320230706223306137609"</f>
        <v>533320230706223306137609</v>
      </c>
    </row>
    <row r="245" spans="1:5" ht="27.75" customHeight="1">
      <c r="A245" s="4">
        <v>242</v>
      </c>
      <c r="B245" s="5" t="str">
        <f t="shared" si="4"/>
        <v>004</v>
      </c>
      <c r="C245" s="5" t="s">
        <v>10</v>
      </c>
      <c r="D245" s="5" t="str">
        <f>"符雪雅"</f>
        <v>符雪雅</v>
      </c>
      <c r="E245" s="5" t="str">
        <f>"533320230707123619137670"</f>
        <v>533320230707123619137670</v>
      </c>
    </row>
    <row r="246" spans="1:5" ht="27.75" customHeight="1">
      <c r="A246" s="4">
        <v>243</v>
      </c>
      <c r="B246" s="5" t="str">
        <f t="shared" si="4"/>
        <v>004</v>
      </c>
      <c r="C246" s="5" t="s">
        <v>10</v>
      </c>
      <c r="D246" s="5" t="str">
        <f>"唐娥飞"</f>
        <v>唐娥飞</v>
      </c>
      <c r="E246" s="5" t="str">
        <f>"533320230707135756137678"</f>
        <v>533320230707135756137678</v>
      </c>
    </row>
    <row r="247" spans="1:5" ht="27.75" customHeight="1">
      <c r="A247" s="4">
        <v>244</v>
      </c>
      <c r="B247" s="5" t="str">
        <f t="shared" si="4"/>
        <v>004</v>
      </c>
      <c r="C247" s="5" t="s">
        <v>10</v>
      </c>
      <c r="D247" s="5" t="str">
        <f>"王译卿"</f>
        <v>王译卿</v>
      </c>
      <c r="E247" s="5" t="str">
        <f>"533320230705103135136758"</f>
        <v>533320230705103135136758</v>
      </c>
    </row>
    <row r="248" spans="1:5" ht="27.75" customHeight="1">
      <c r="A248" s="4">
        <v>245</v>
      </c>
      <c r="B248" s="5" t="str">
        <f t="shared" si="4"/>
        <v>004</v>
      </c>
      <c r="C248" s="5" t="s">
        <v>10</v>
      </c>
      <c r="D248" s="5" t="str">
        <f>"童海虹"</f>
        <v>童海虹</v>
      </c>
      <c r="E248" s="5" t="str">
        <f>"533320230707145043137686"</f>
        <v>533320230707145043137686</v>
      </c>
    </row>
    <row r="249" spans="1:5" ht="27.75" customHeight="1">
      <c r="A249" s="4">
        <v>246</v>
      </c>
      <c r="B249" s="5" t="str">
        <f t="shared" si="4"/>
        <v>004</v>
      </c>
      <c r="C249" s="5" t="s">
        <v>10</v>
      </c>
      <c r="D249" s="5" t="str">
        <f>"陈佳丽"</f>
        <v>陈佳丽</v>
      </c>
      <c r="E249" s="5" t="str">
        <f>"533320230707145228137687"</f>
        <v>533320230707145228137687</v>
      </c>
    </row>
    <row r="250" spans="1:5" ht="27.75" customHeight="1">
      <c r="A250" s="4">
        <v>247</v>
      </c>
      <c r="B250" s="5" t="str">
        <f t="shared" si="4"/>
        <v>004</v>
      </c>
      <c r="C250" s="5" t="s">
        <v>10</v>
      </c>
      <c r="D250" s="5" t="str">
        <f>"马杉杉"</f>
        <v>马杉杉</v>
      </c>
      <c r="E250" s="5" t="str">
        <f>"533320230705102049136749"</f>
        <v>533320230705102049136749</v>
      </c>
    </row>
    <row r="251" spans="1:5" ht="27.75" customHeight="1">
      <c r="A251" s="4">
        <v>248</v>
      </c>
      <c r="B251" s="5" t="str">
        <f t="shared" si="4"/>
        <v>004</v>
      </c>
      <c r="C251" s="5" t="s">
        <v>10</v>
      </c>
      <c r="D251" s="5" t="str">
        <f>"薛之峥"</f>
        <v>薛之峥</v>
      </c>
      <c r="E251" s="5" t="str">
        <f>"533320230707153423137696"</f>
        <v>533320230707153423137696</v>
      </c>
    </row>
    <row r="252" spans="1:5" ht="27.75" customHeight="1">
      <c r="A252" s="4">
        <v>249</v>
      </c>
      <c r="B252" s="5" t="str">
        <f t="shared" si="4"/>
        <v>004</v>
      </c>
      <c r="C252" s="5" t="s">
        <v>10</v>
      </c>
      <c r="D252" s="5" t="str">
        <f>"吴王思强"</f>
        <v>吴王思强</v>
      </c>
      <c r="E252" s="5" t="str">
        <f>"533320230707153706137697"</f>
        <v>533320230707153706137697</v>
      </c>
    </row>
    <row r="253" spans="1:5" ht="27.75" customHeight="1">
      <c r="A253" s="4">
        <v>250</v>
      </c>
      <c r="B253" s="5" t="str">
        <f t="shared" si="4"/>
        <v>004</v>
      </c>
      <c r="C253" s="5" t="s">
        <v>10</v>
      </c>
      <c r="D253" s="5" t="str">
        <f>"柯莹"</f>
        <v>柯莹</v>
      </c>
      <c r="E253" s="5" t="str">
        <f>"533320230707153313137695"</f>
        <v>533320230707153313137695</v>
      </c>
    </row>
    <row r="254" spans="1:5" ht="27.75" customHeight="1">
      <c r="A254" s="4">
        <v>251</v>
      </c>
      <c r="B254" s="5" t="str">
        <f t="shared" si="4"/>
        <v>004</v>
      </c>
      <c r="C254" s="5" t="s">
        <v>10</v>
      </c>
      <c r="D254" s="5" t="str">
        <f>"吴育婷"</f>
        <v>吴育婷</v>
      </c>
      <c r="E254" s="5" t="str">
        <f>"533320230707154544137700"</f>
        <v>533320230707154544137700</v>
      </c>
    </row>
    <row r="255" spans="1:5" ht="27.75" customHeight="1">
      <c r="A255" s="4">
        <v>252</v>
      </c>
      <c r="B255" s="5" t="str">
        <f t="shared" si="4"/>
        <v>004</v>
      </c>
      <c r="C255" s="5" t="s">
        <v>10</v>
      </c>
      <c r="D255" s="5" t="str">
        <f>"王珊岚"</f>
        <v>王珊岚</v>
      </c>
      <c r="E255" s="5" t="str">
        <f>"533320230707085838137632"</f>
        <v>533320230707085838137632</v>
      </c>
    </row>
    <row r="256" spans="1:5" ht="27.75" customHeight="1">
      <c r="A256" s="4">
        <v>253</v>
      </c>
      <c r="B256" s="5" t="str">
        <f t="shared" si="4"/>
        <v>004</v>
      </c>
      <c r="C256" s="5" t="s">
        <v>10</v>
      </c>
      <c r="D256" s="5" t="str">
        <f>"周春阳"</f>
        <v>周春阳</v>
      </c>
      <c r="E256" s="5" t="str">
        <f>"533320230707155654137702"</f>
        <v>533320230707155654137702</v>
      </c>
    </row>
    <row r="257" spans="1:5" ht="27.75" customHeight="1">
      <c r="A257" s="4">
        <v>254</v>
      </c>
      <c r="B257" s="5" t="str">
        <f t="shared" si="4"/>
        <v>004</v>
      </c>
      <c r="C257" s="5" t="s">
        <v>10</v>
      </c>
      <c r="D257" s="5" t="str">
        <f>"符云欣"</f>
        <v>符云欣</v>
      </c>
      <c r="E257" s="5" t="str">
        <f>"533320230707160729137705"</f>
        <v>533320230707160729137705</v>
      </c>
    </row>
    <row r="258" spans="1:5" ht="27.75" customHeight="1">
      <c r="A258" s="4">
        <v>255</v>
      </c>
      <c r="B258" s="5" t="str">
        <f t="shared" si="4"/>
        <v>004</v>
      </c>
      <c r="C258" s="5" t="s">
        <v>10</v>
      </c>
      <c r="D258" s="5" t="str">
        <f>"陈英玉"</f>
        <v>陈英玉</v>
      </c>
      <c r="E258" s="5" t="str">
        <f>"533320230707145256137688"</f>
        <v>533320230707145256137688</v>
      </c>
    </row>
    <row r="259" spans="1:5" ht="27.75" customHeight="1">
      <c r="A259" s="4">
        <v>256</v>
      </c>
      <c r="B259" s="5" t="str">
        <f t="shared" si="4"/>
        <v>004</v>
      </c>
      <c r="C259" s="5" t="s">
        <v>10</v>
      </c>
      <c r="D259" s="5" t="str">
        <f>"周小婷"</f>
        <v>周小婷</v>
      </c>
      <c r="E259" s="5" t="str">
        <f>"533320230707154006137698"</f>
        <v>533320230707154006137698</v>
      </c>
    </row>
    <row r="260" spans="1:5" ht="27.75" customHeight="1">
      <c r="A260" s="4">
        <v>257</v>
      </c>
      <c r="B260" s="5" t="str">
        <f t="shared" si="4"/>
        <v>004</v>
      </c>
      <c r="C260" s="5" t="s">
        <v>10</v>
      </c>
      <c r="D260" s="5" t="str">
        <f>"符馨尹"</f>
        <v>符馨尹</v>
      </c>
      <c r="E260" s="5" t="str">
        <f>"533320230705174016137048"</f>
        <v>533320230705174016137048</v>
      </c>
    </row>
    <row r="261" spans="1:5" ht="27.75" customHeight="1">
      <c r="A261" s="4">
        <v>258</v>
      </c>
      <c r="B261" s="5" t="str">
        <f t="shared" si="4"/>
        <v>004</v>
      </c>
      <c r="C261" s="5" t="s">
        <v>10</v>
      </c>
      <c r="D261" s="5" t="str">
        <f>"吴妍"</f>
        <v>吴妍</v>
      </c>
      <c r="E261" s="5" t="str">
        <f>"533320230707171422137714"</f>
        <v>533320230707171422137714</v>
      </c>
    </row>
    <row r="262" spans="1:5" ht="27.75" customHeight="1">
      <c r="A262" s="4">
        <v>259</v>
      </c>
      <c r="B262" s="5" t="str">
        <f t="shared" si="4"/>
        <v>004</v>
      </c>
      <c r="C262" s="5" t="s">
        <v>10</v>
      </c>
      <c r="D262" s="5" t="str">
        <f>"傅婉洵"</f>
        <v>傅婉洵</v>
      </c>
      <c r="E262" s="5" t="str">
        <f>"533320230707173335137716"</f>
        <v>533320230707173335137716</v>
      </c>
    </row>
    <row r="263" spans="1:5" ht="27.75" customHeight="1">
      <c r="A263" s="4">
        <v>260</v>
      </c>
      <c r="B263" s="5" t="str">
        <f t="shared" si="4"/>
        <v>004</v>
      </c>
      <c r="C263" s="5" t="s">
        <v>10</v>
      </c>
      <c r="D263" s="5" t="str">
        <f>"黄桦"</f>
        <v>黄桦</v>
      </c>
      <c r="E263" s="5" t="str">
        <f>"533320230707174039137717"</f>
        <v>533320230707174039137717</v>
      </c>
    </row>
    <row r="264" spans="1:5" ht="27.75" customHeight="1">
      <c r="A264" s="4">
        <v>261</v>
      </c>
      <c r="B264" s="5" t="str">
        <f t="shared" si="4"/>
        <v>004</v>
      </c>
      <c r="C264" s="5" t="s">
        <v>10</v>
      </c>
      <c r="D264" s="5" t="str">
        <f>"苏琼玉"</f>
        <v>苏琼玉</v>
      </c>
      <c r="E264" s="5" t="str">
        <f>"533320230707184944137725"</f>
        <v>533320230707184944137725</v>
      </c>
    </row>
    <row r="265" spans="1:5" ht="27.75" customHeight="1">
      <c r="A265" s="4">
        <v>262</v>
      </c>
      <c r="B265" s="5" t="str">
        <f t="shared" si="4"/>
        <v>004</v>
      </c>
      <c r="C265" s="5" t="s">
        <v>10</v>
      </c>
      <c r="D265" s="5" t="str">
        <f>"熊梦瑶"</f>
        <v>熊梦瑶</v>
      </c>
      <c r="E265" s="5" t="str">
        <f>"533320230706212645137594"</f>
        <v>533320230706212645137594</v>
      </c>
    </row>
    <row r="266" spans="1:5" ht="27.75" customHeight="1">
      <c r="A266" s="4">
        <v>263</v>
      </c>
      <c r="B266" s="5" t="str">
        <f aca="true" t="shared" si="5" ref="B266:B329">"004"</f>
        <v>004</v>
      </c>
      <c r="C266" s="5" t="s">
        <v>10</v>
      </c>
      <c r="D266" s="5" t="str">
        <f>"唐诗雨"</f>
        <v>唐诗雨</v>
      </c>
      <c r="E266" s="5" t="str">
        <f>"533320230707201112137734"</f>
        <v>533320230707201112137734</v>
      </c>
    </row>
    <row r="267" spans="1:5" ht="27.75" customHeight="1">
      <c r="A267" s="4">
        <v>264</v>
      </c>
      <c r="B267" s="5" t="str">
        <f t="shared" si="5"/>
        <v>004</v>
      </c>
      <c r="C267" s="5" t="s">
        <v>10</v>
      </c>
      <c r="D267" s="5" t="str">
        <f>"符诗慧"</f>
        <v>符诗慧</v>
      </c>
      <c r="E267" s="5" t="str">
        <f>"533320230707201042137733"</f>
        <v>533320230707201042137733</v>
      </c>
    </row>
    <row r="268" spans="1:5" ht="27.75" customHeight="1">
      <c r="A268" s="4">
        <v>265</v>
      </c>
      <c r="B268" s="5" t="str">
        <f t="shared" si="5"/>
        <v>004</v>
      </c>
      <c r="C268" s="5" t="s">
        <v>10</v>
      </c>
      <c r="D268" s="5" t="str">
        <f>"王安清"</f>
        <v>王安清</v>
      </c>
      <c r="E268" s="5" t="str">
        <f>"533320230707190221137726"</f>
        <v>533320230707190221137726</v>
      </c>
    </row>
    <row r="269" spans="1:5" ht="27.75" customHeight="1">
      <c r="A269" s="4">
        <v>266</v>
      </c>
      <c r="B269" s="5" t="str">
        <f t="shared" si="5"/>
        <v>004</v>
      </c>
      <c r="C269" s="5" t="s">
        <v>10</v>
      </c>
      <c r="D269" s="5" t="str">
        <f>"孟瑾"</f>
        <v>孟瑾</v>
      </c>
      <c r="E269" s="5" t="str">
        <f>"533320230707222317137741"</f>
        <v>533320230707222317137741</v>
      </c>
    </row>
    <row r="270" spans="1:5" ht="27.75" customHeight="1">
      <c r="A270" s="4">
        <v>267</v>
      </c>
      <c r="B270" s="5" t="str">
        <f t="shared" si="5"/>
        <v>004</v>
      </c>
      <c r="C270" s="5" t="s">
        <v>10</v>
      </c>
      <c r="D270" s="5" t="str">
        <f>"支源"</f>
        <v>支源</v>
      </c>
      <c r="E270" s="5" t="str">
        <f>"533320230707190332137727"</f>
        <v>533320230707190332137727</v>
      </c>
    </row>
    <row r="271" spans="1:5" ht="27.75" customHeight="1">
      <c r="A271" s="4">
        <v>268</v>
      </c>
      <c r="B271" s="5" t="str">
        <f t="shared" si="5"/>
        <v>004</v>
      </c>
      <c r="C271" s="5" t="s">
        <v>10</v>
      </c>
      <c r="D271" s="5" t="str">
        <f>"谢行悦"</f>
        <v>谢行悦</v>
      </c>
      <c r="E271" s="5" t="str">
        <f>"533320230707175607137720"</f>
        <v>533320230707175607137720</v>
      </c>
    </row>
    <row r="272" spans="1:5" ht="27.75" customHeight="1">
      <c r="A272" s="4">
        <v>269</v>
      </c>
      <c r="B272" s="5" t="str">
        <f t="shared" si="5"/>
        <v>004</v>
      </c>
      <c r="C272" s="5" t="s">
        <v>10</v>
      </c>
      <c r="D272" s="5" t="str">
        <f>"张伟男"</f>
        <v>张伟男</v>
      </c>
      <c r="E272" s="5" t="str">
        <f>"533320230706103135137341"</f>
        <v>533320230706103135137341</v>
      </c>
    </row>
    <row r="273" spans="1:5" ht="27.75" customHeight="1">
      <c r="A273" s="4">
        <v>270</v>
      </c>
      <c r="B273" s="5" t="str">
        <f t="shared" si="5"/>
        <v>004</v>
      </c>
      <c r="C273" s="5" t="s">
        <v>10</v>
      </c>
      <c r="D273" s="5" t="str">
        <f>"张飞艳"</f>
        <v>张飞艳</v>
      </c>
      <c r="E273" s="5" t="str">
        <f>"533320230705180040137057"</f>
        <v>533320230705180040137057</v>
      </c>
    </row>
    <row r="274" spans="1:5" ht="27.75" customHeight="1">
      <c r="A274" s="4">
        <v>271</v>
      </c>
      <c r="B274" s="5" t="str">
        <f t="shared" si="5"/>
        <v>004</v>
      </c>
      <c r="C274" s="5" t="s">
        <v>10</v>
      </c>
      <c r="D274" s="5" t="str">
        <f>"陈继瑞"</f>
        <v>陈继瑞</v>
      </c>
      <c r="E274" s="5" t="str">
        <f>"533320230708102639137754"</f>
        <v>533320230708102639137754</v>
      </c>
    </row>
    <row r="275" spans="1:5" ht="27.75" customHeight="1">
      <c r="A275" s="4">
        <v>272</v>
      </c>
      <c r="B275" s="5" t="str">
        <f t="shared" si="5"/>
        <v>004</v>
      </c>
      <c r="C275" s="5" t="s">
        <v>10</v>
      </c>
      <c r="D275" s="5" t="str">
        <f>"梁曼"</f>
        <v>梁曼</v>
      </c>
      <c r="E275" s="5" t="str">
        <f>"533320230708102918137755"</f>
        <v>533320230708102918137755</v>
      </c>
    </row>
    <row r="276" spans="1:5" ht="27.75" customHeight="1">
      <c r="A276" s="4">
        <v>273</v>
      </c>
      <c r="B276" s="5" t="str">
        <f t="shared" si="5"/>
        <v>004</v>
      </c>
      <c r="C276" s="5" t="s">
        <v>10</v>
      </c>
      <c r="D276" s="5" t="str">
        <f>"周永文"</f>
        <v>周永文</v>
      </c>
      <c r="E276" s="5" t="str">
        <f>"533320230708105214137757"</f>
        <v>533320230708105214137757</v>
      </c>
    </row>
    <row r="277" spans="1:5" ht="27.75" customHeight="1">
      <c r="A277" s="4">
        <v>274</v>
      </c>
      <c r="B277" s="5" t="str">
        <f t="shared" si="5"/>
        <v>004</v>
      </c>
      <c r="C277" s="5" t="s">
        <v>10</v>
      </c>
      <c r="D277" s="5" t="str">
        <f>"冼慕欣"</f>
        <v>冼慕欣</v>
      </c>
      <c r="E277" s="5" t="str">
        <f>"533320230706113726137378"</f>
        <v>533320230706113726137378</v>
      </c>
    </row>
    <row r="278" spans="1:5" ht="27.75" customHeight="1">
      <c r="A278" s="4">
        <v>275</v>
      </c>
      <c r="B278" s="5" t="str">
        <f t="shared" si="5"/>
        <v>004</v>
      </c>
      <c r="C278" s="5" t="s">
        <v>10</v>
      </c>
      <c r="D278" s="5" t="str">
        <f>"张钰"</f>
        <v>张钰</v>
      </c>
      <c r="E278" s="5" t="str">
        <f>"533320230708132611137764"</f>
        <v>533320230708132611137764</v>
      </c>
    </row>
    <row r="279" spans="1:5" ht="27.75" customHeight="1">
      <c r="A279" s="4">
        <v>276</v>
      </c>
      <c r="B279" s="5" t="str">
        <f t="shared" si="5"/>
        <v>004</v>
      </c>
      <c r="C279" s="5" t="s">
        <v>10</v>
      </c>
      <c r="D279" s="5" t="str">
        <f>"王松"</f>
        <v>王松</v>
      </c>
      <c r="E279" s="5" t="str">
        <f>"533320230705153153136955"</f>
        <v>533320230705153153136955</v>
      </c>
    </row>
    <row r="280" spans="1:5" ht="27.75" customHeight="1">
      <c r="A280" s="4">
        <v>277</v>
      </c>
      <c r="B280" s="5" t="str">
        <f t="shared" si="5"/>
        <v>004</v>
      </c>
      <c r="C280" s="5" t="s">
        <v>10</v>
      </c>
      <c r="D280" s="5" t="str">
        <f>"黄永舒"</f>
        <v>黄永舒</v>
      </c>
      <c r="E280" s="5" t="str">
        <f>"533320230707212917137737"</f>
        <v>533320230707212917137737</v>
      </c>
    </row>
    <row r="281" spans="1:5" ht="27.75" customHeight="1">
      <c r="A281" s="4">
        <v>278</v>
      </c>
      <c r="B281" s="5" t="str">
        <f t="shared" si="5"/>
        <v>004</v>
      </c>
      <c r="C281" s="5" t="s">
        <v>10</v>
      </c>
      <c r="D281" s="5" t="str">
        <f>"潘婵"</f>
        <v>潘婵</v>
      </c>
      <c r="E281" s="5" t="str">
        <f>"533320230708132944137765"</f>
        <v>533320230708132944137765</v>
      </c>
    </row>
    <row r="282" spans="1:5" ht="27.75" customHeight="1">
      <c r="A282" s="4">
        <v>279</v>
      </c>
      <c r="B282" s="5" t="str">
        <f t="shared" si="5"/>
        <v>004</v>
      </c>
      <c r="C282" s="5" t="s">
        <v>10</v>
      </c>
      <c r="D282" s="5" t="str">
        <f>"王欣仪"</f>
        <v>王欣仪</v>
      </c>
      <c r="E282" s="5" t="str">
        <f>"533320230708171150137778"</f>
        <v>533320230708171150137778</v>
      </c>
    </row>
    <row r="283" spans="1:5" ht="27.75" customHeight="1">
      <c r="A283" s="4">
        <v>280</v>
      </c>
      <c r="B283" s="5" t="str">
        <f t="shared" si="5"/>
        <v>004</v>
      </c>
      <c r="C283" s="5" t="s">
        <v>10</v>
      </c>
      <c r="D283" s="5" t="str">
        <f>"陈柳屹"</f>
        <v>陈柳屹</v>
      </c>
      <c r="E283" s="5" t="str">
        <f>"533320230708182021137785"</f>
        <v>533320230708182021137785</v>
      </c>
    </row>
    <row r="284" spans="1:5" ht="27.75" customHeight="1">
      <c r="A284" s="4">
        <v>281</v>
      </c>
      <c r="B284" s="5" t="str">
        <f t="shared" si="5"/>
        <v>004</v>
      </c>
      <c r="C284" s="5" t="s">
        <v>10</v>
      </c>
      <c r="D284" s="5" t="str">
        <f>"陈兰芳"</f>
        <v>陈兰芳</v>
      </c>
      <c r="E284" s="5" t="str">
        <f>"533320230708180711137783"</f>
        <v>533320230708180711137783</v>
      </c>
    </row>
    <row r="285" spans="1:5" ht="27.75" customHeight="1">
      <c r="A285" s="4">
        <v>282</v>
      </c>
      <c r="B285" s="5" t="str">
        <f t="shared" si="5"/>
        <v>004</v>
      </c>
      <c r="C285" s="5" t="s">
        <v>10</v>
      </c>
      <c r="D285" s="5" t="str">
        <f>"刘洋洋"</f>
        <v>刘洋洋</v>
      </c>
      <c r="E285" s="5" t="str">
        <f>"533320230705144813136925"</f>
        <v>533320230705144813136925</v>
      </c>
    </row>
    <row r="286" spans="1:5" ht="27.75" customHeight="1">
      <c r="A286" s="4">
        <v>283</v>
      </c>
      <c r="B286" s="5" t="str">
        <f t="shared" si="5"/>
        <v>004</v>
      </c>
      <c r="C286" s="5" t="s">
        <v>10</v>
      </c>
      <c r="D286" s="5" t="str">
        <f>"李晶晶"</f>
        <v>李晶晶</v>
      </c>
      <c r="E286" s="5" t="str">
        <f>"533320230708191523137787"</f>
        <v>533320230708191523137787</v>
      </c>
    </row>
    <row r="287" spans="1:5" ht="27.75" customHeight="1">
      <c r="A287" s="4">
        <v>284</v>
      </c>
      <c r="B287" s="5" t="str">
        <f t="shared" si="5"/>
        <v>004</v>
      </c>
      <c r="C287" s="5" t="s">
        <v>10</v>
      </c>
      <c r="D287" s="5" t="str">
        <f>"金梓萱"</f>
        <v>金梓萱</v>
      </c>
      <c r="E287" s="5" t="str">
        <f>"533320230708182447137786"</f>
        <v>533320230708182447137786</v>
      </c>
    </row>
    <row r="288" spans="1:5" ht="27.75" customHeight="1">
      <c r="A288" s="4">
        <v>285</v>
      </c>
      <c r="B288" s="5" t="str">
        <f t="shared" si="5"/>
        <v>004</v>
      </c>
      <c r="C288" s="5" t="s">
        <v>10</v>
      </c>
      <c r="D288" s="5" t="str">
        <f>"刘陈莉"</f>
        <v>刘陈莉</v>
      </c>
      <c r="E288" s="5" t="str">
        <f>"533320230708203032137790"</f>
        <v>533320230708203032137790</v>
      </c>
    </row>
    <row r="289" spans="1:5" ht="27.75" customHeight="1">
      <c r="A289" s="4">
        <v>286</v>
      </c>
      <c r="B289" s="5" t="str">
        <f t="shared" si="5"/>
        <v>004</v>
      </c>
      <c r="C289" s="5" t="s">
        <v>10</v>
      </c>
      <c r="D289" s="5" t="str">
        <f>"汤盛"</f>
        <v>汤盛</v>
      </c>
      <c r="E289" s="5" t="str">
        <f>"533320230708202822137789"</f>
        <v>533320230708202822137789</v>
      </c>
    </row>
    <row r="290" spans="1:5" ht="27.75" customHeight="1">
      <c r="A290" s="4">
        <v>287</v>
      </c>
      <c r="B290" s="5" t="str">
        <f t="shared" si="5"/>
        <v>004</v>
      </c>
      <c r="C290" s="5" t="s">
        <v>10</v>
      </c>
      <c r="D290" s="5" t="str">
        <f>"王玉婷"</f>
        <v>王玉婷</v>
      </c>
      <c r="E290" s="5" t="str">
        <f>"533320230708205052137792"</f>
        <v>533320230708205052137792</v>
      </c>
    </row>
    <row r="291" spans="1:5" ht="27.75" customHeight="1">
      <c r="A291" s="4">
        <v>288</v>
      </c>
      <c r="B291" s="5" t="str">
        <f t="shared" si="5"/>
        <v>004</v>
      </c>
      <c r="C291" s="5" t="s">
        <v>10</v>
      </c>
      <c r="D291" s="5" t="str">
        <f>"韩佳薇"</f>
        <v>韩佳薇</v>
      </c>
      <c r="E291" s="5" t="str">
        <f>"533320230708214111137795"</f>
        <v>533320230708214111137795</v>
      </c>
    </row>
    <row r="292" spans="1:5" ht="27.75" customHeight="1">
      <c r="A292" s="4">
        <v>289</v>
      </c>
      <c r="B292" s="5" t="str">
        <f t="shared" si="5"/>
        <v>004</v>
      </c>
      <c r="C292" s="5" t="s">
        <v>10</v>
      </c>
      <c r="D292" s="5" t="str">
        <f>"郑维妃"</f>
        <v>郑维妃</v>
      </c>
      <c r="E292" s="5" t="str">
        <f>"533320230708150851137767"</f>
        <v>533320230708150851137767</v>
      </c>
    </row>
    <row r="293" spans="1:5" ht="27.75" customHeight="1">
      <c r="A293" s="4">
        <v>290</v>
      </c>
      <c r="B293" s="5" t="str">
        <f t="shared" si="5"/>
        <v>004</v>
      </c>
      <c r="C293" s="5" t="s">
        <v>10</v>
      </c>
      <c r="D293" s="5" t="str">
        <f>"马家磊"</f>
        <v>马家磊</v>
      </c>
      <c r="E293" s="5" t="str">
        <f>"533320230708231108137805"</f>
        <v>533320230708231108137805</v>
      </c>
    </row>
    <row r="294" spans="1:5" ht="27.75" customHeight="1">
      <c r="A294" s="4">
        <v>291</v>
      </c>
      <c r="B294" s="5" t="str">
        <f t="shared" si="5"/>
        <v>004</v>
      </c>
      <c r="C294" s="5" t="s">
        <v>10</v>
      </c>
      <c r="D294" s="5" t="str">
        <f>"符吉童"</f>
        <v>符吉童</v>
      </c>
      <c r="E294" s="5" t="str">
        <f>"533320230708235146137806"</f>
        <v>533320230708235146137806</v>
      </c>
    </row>
    <row r="295" spans="1:5" ht="27.75" customHeight="1">
      <c r="A295" s="4">
        <v>292</v>
      </c>
      <c r="B295" s="5" t="str">
        <f t="shared" si="5"/>
        <v>004</v>
      </c>
      <c r="C295" s="5" t="s">
        <v>10</v>
      </c>
      <c r="D295" s="5" t="str">
        <f>"徐松富"</f>
        <v>徐松富</v>
      </c>
      <c r="E295" s="5" t="str">
        <f>"533320230709093042137812"</f>
        <v>533320230709093042137812</v>
      </c>
    </row>
    <row r="296" spans="1:5" ht="27.75" customHeight="1">
      <c r="A296" s="4">
        <v>293</v>
      </c>
      <c r="B296" s="5" t="str">
        <f t="shared" si="5"/>
        <v>004</v>
      </c>
      <c r="C296" s="5" t="s">
        <v>10</v>
      </c>
      <c r="D296" s="5" t="str">
        <f>"王长慧"</f>
        <v>王长慧</v>
      </c>
      <c r="E296" s="5" t="str">
        <f>"533320230709094144137813"</f>
        <v>533320230709094144137813</v>
      </c>
    </row>
    <row r="297" spans="1:5" ht="27.75" customHeight="1">
      <c r="A297" s="4">
        <v>294</v>
      </c>
      <c r="B297" s="5" t="str">
        <f t="shared" si="5"/>
        <v>004</v>
      </c>
      <c r="C297" s="5" t="s">
        <v>10</v>
      </c>
      <c r="D297" s="5" t="str">
        <f>"符史阳"</f>
        <v>符史阳</v>
      </c>
      <c r="E297" s="5" t="str">
        <f>"533320230709111906137821"</f>
        <v>533320230709111906137821</v>
      </c>
    </row>
    <row r="298" spans="1:5" ht="27.75" customHeight="1">
      <c r="A298" s="4">
        <v>295</v>
      </c>
      <c r="B298" s="5" t="str">
        <f t="shared" si="5"/>
        <v>004</v>
      </c>
      <c r="C298" s="5" t="s">
        <v>10</v>
      </c>
      <c r="D298" s="5" t="str">
        <f>"梁小燕"</f>
        <v>梁小燕</v>
      </c>
      <c r="E298" s="5" t="str">
        <f>"533320230709111352137820"</f>
        <v>533320230709111352137820</v>
      </c>
    </row>
    <row r="299" spans="1:5" ht="27.75" customHeight="1">
      <c r="A299" s="4">
        <v>296</v>
      </c>
      <c r="B299" s="5" t="str">
        <f t="shared" si="5"/>
        <v>004</v>
      </c>
      <c r="C299" s="5" t="s">
        <v>10</v>
      </c>
      <c r="D299" s="5" t="str">
        <f>"陈春雨"</f>
        <v>陈春雨</v>
      </c>
      <c r="E299" s="5" t="str">
        <f>"533320230709122223137824"</f>
        <v>533320230709122223137824</v>
      </c>
    </row>
    <row r="300" spans="1:5" ht="27.75" customHeight="1">
      <c r="A300" s="4">
        <v>297</v>
      </c>
      <c r="B300" s="5" t="str">
        <f t="shared" si="5"/>
        <v>004</v>
      </c>
      <c r="C300" s="5" t="s">
        <v>10</v>
      </c>
      <c r="D300" s="5" t="str">
        <f>"崔育莹"</f>
        <v>崔育莹</v>
      </c>
      <c r="E300" s="5" t="str">
        <f>"533320230709131527137829"</f>
        <v>533320230709131527137829</v>
      </c>
    </row>
    <row r="301" spans="1:5" ht="27.75" customHeight="1">
      <c r="A301" s="4">
        <v>298</v>
      </c>
      <c r="B301" s="5" t="str">
        <f t="shared" si="5"/>
        <v>004</v>
      </c>
      <c r="C301" s="5" t="s">
        <v>10</v>
      </c>
      <c r="D301" s="5" t="str">
        <f>"秦玉莹"</f>
        <v>秦玉莹</v>
      </c>
      <c r="E301" s="5" t="str">
        <f>"533320230709122710137825"</f>
        <v>533320230709122710137825</v>
      </c>
    </row>
    <row r="302" spans="1:5" ht="27.75" customHeight="1">
      <c r="A302" s="4">
        <v>299</v>
      </c>
      <c r="B302" s="5" t="str">
        <f t="shared" si="5"/>
        <v>004</v>
      </c>
      <c r="C302" s="5" t="s">
        <v>10</v>
      </c>
      <c r="D302" s="5" t="str">
        <f>"陆晶晶"</f>
        <v>陆晶晶</v>
      </c>
      <c r="E302" s="5" t="str">
        <f>"533320230709151929137840"</f>
        <v>533320230709151929137840</v>
      </c>
    </row>
    <row r="303" spans="1:5" ht="27.75" customHeight="1">
      <c r="A303" s="4">
        <v>300</v>
      </c>
      <c r="B303" s="5" t="str">
        <f t="shared" si="5"/>
        <v>004</v>
      </c>
      <c r="C303" s="5" t="s">
        <v>10</v>
      </c>
      <c r="D303" s="5" t="str">
        <f>"陈诗韵"</f>
        <v>陈诗韵</v>
      </c>
      <c r="E303" s="5" t="str">
        <f>"533320230709154907137844"</f>
        <v>533320230709154907137844</v>
      </c>
    </row>
    <row r="304" spans="1:5" ht="27.75" customHeight="1">
      <c r="A304" s="4">
        <v>301</v>
      </c>
      <c r="B304" s="5" t="str">
        <f t="shared" si="5"/>
        <v>004</v>
      </c>
      <c r="C304" s="5" t="s">
        <v>10</v>
      </c>
      <c r="D304" s="5" t="str">
        <f>"杨芷"</f>
        <v>杨芷</v>
      </c>
      <c r="E304" s="5" t="str">
        <f>"533320230709153429137841"</f>
        <v>533320230709153429137841</v>
      </c>
    </row>
    <row r="305" spans="1:5" ht="27.75" customHeight="1">
      <c r="A305" s="4">
        <v>302</v>
      </c>
      <c r="B305" s="5" t="str">
        <f t="shared" si="5"/>
        <v>004</v>
      </c>
      <c r="C305" s="5" t="s">
        <v>10</v>
      </c>
      <c r="D305" s="5" t="str">
        <f>"吴茂李"</f>
        <v>吴茂李</v>
      </c>
      <c r="E305" s="5" t="str">
        <f>"533320230709174932137854"</f>
        <v>533320230709174932137854</v>
      </c>
    </row>
    <row r="306" spans="1:5" ht="27.75" customHeight="1">
      <c r="A306" s="4">
        <v>303</v>
      </c>
      <c r="B306" s="5" t="str">
        <f t="shared" si="5"/>
        <v>004</v>
      </c>
      <c r="C306" s="5" t="s">
        <v>10</v>
      </c>
      <c r="D306" s="5" t="str">
        <f>"王曼虹"</f>
        <v>王曼虹</v>
      </c>
      <c r="E306" s="5" t="str">
        <f>"533320230709175402137855"</f>
        <v>533320230709175402137855</v>
      </c>
    </row>
    <row r="307" spans="1:5" ht="27.75" customHeight="1">
      <c r="A307" s="4">
        <v>304</v>
      </c>
      <c r="B307" s="5" t="str">
        <f t="shared" si="5"/>
        <v>004</v>
      </c>
      <c r="C307" s="5" t="s">
        <v>10</v>
      </c>
      <c r="D307" s="5" t="str">
        <f>"陈雅婷"</f>
        <v>陈雅婷</v>
      </c>
      <c r="E307" s="5" t="str">
        <f>"533320230709202917137862"</f>
        <v>533320230709202917137862</v>
      </c>
    </row>
    <row r="308" spans="1:5" ht="27.75" customHeight="1">
      <c r="A308" s="4">
        <v>305</v>
      </c>
      <c r="B308" s="5" t="str">
        <f t="shared" si="5"/>
        <v>004</v>
      </c>
      <c r="C308" s="5" t="s">
        <v>10</v>
      </c>
      <c r="D308" s="5" t="str">
        <f>"何静"</f>
        <v>何静</v>
      </c>
      <c r="E308" s="5" t="str">
        <f>"533320230709203544137864"</f>
        <v>533320230709203544137864</v>
      </c>
    </row>
    <row r="309" spans="1:5" ht="27.75" customHeight="1">
      <c r="A309" s="4">
        <v>306</v>
      </c>
      <c r="B309" s="5" t="str">
        <f t="shared" si="5"/>
        <v>004</v>
      </c>
      <c r="C309" s="5" t="s">
        <v>10</v>
      </c>
      <c r="D309" s="5" t="str">
        <f>"方翠"</f>
        <v>方翠</v>
      </c>
      <c r="E309" s="5" t="str">
        <f>"533320230709203347137863"</f>
        <v>533320230709203347137863</v>
      </c>
    </row>
    <row r="310" spans="1:5" ht="27.75" customHeight="1">
      <c r="A310" s="4">
        <v>307</v>
      </c>
      <c r="B310" s="5" t="str">
        <f t="shared" si="5"/>
        <v>004</v>
      </c>
      <c r="C310" s="5" t="s">
        <v>10</v>
      </c>
      <c r="D310" s="5" t="str">
        <f>"陈婷"</f>
        <v>陈婷</v>
      </c>
      <c r="E310" s="5" t="str">
        <f>"533320230709214038137869"</f>
        <v>533320230709214038137869</v>
      </c>
    </row>
    <row r="311" spans="1:5" ht="27.75" customHeight="1">
      <c r="A311" s="4">
        <v>308</v>
      </c>
      <c r="B311" s="5" t="str">
        <f t="shared" si="5"/>
        <v>004</v>
      </c>
      <c r="C311" s="5" t="s">
        <v>10</v>
      </c>
      <c r="D311" s="5" t="str">
        <f>"郑慈"</f>
        <v>郑慈</v>
      </c>
      <c r="E311" s="5" t="str">
        <f>"533320230709221901137872"</f>
        <v>533320230709221901137872</v>
      </c>
    </row>
    <row r="312" spans="1:5" ht="27.75" customHeight="1">
      <c r="A312" s="4">
        <v>309</v>
      </c>
      <c r="B312" s="5" t="str">
        <f t="shared" si="5"/>
        <v>004</v>
      </c>
      <c r="C312" s="5" t="s">
        <v>10</v>
      </c>
      <c r="D312" s="5" t="str">
        <f>"王晓贤"</f>
        <v>王晓贤</v>
      </c>
      <c r="E312" s="5" t="str">
        <f>"533320230709231340137875"</f>
        <v>533320230709231340137875</v>
      </c>
    </row>
    <row r="313" spans="1:5" ht="27.75" customHeight="1">
      <c r="A313" s="4">
        <v>310</v>
      </c>
      <c r="B313" s="5" t="str">
        <f t="shared" si="5"/>
        <v>004</v>
      </c>
      <c r="C313" s="5" t="s">
        <v>10</v>
      </c>
      <c r="D313" s="5" t="str">
        <f>"王泷"</f>
        <v>王泷</v>
      </c>
      <c r="E313" s="5" t="str">
        <f>"533320230709231619137876"</f>
        <v>533320230709231619137876</v>
      </c>
    </row>
    <row r="314" spans="1:5" ht="27.75" customHeight="1">
      <c r="A314" s="4">
        <v>311</v>
      </c>
      <c r="B314" s="5" t="str">
        <f t="shared" si="5"/>
        <v>004</v>
      </c>
      <c r="C314" s="5" t="s">
        <v>10</v>
      </c>
      <c r="D314" s="5" t="str">
        <f>"范嘉宇"</f>
        <v>范嘉宇</v>
      </c>
      <c r="E314" s="5" t="str">
        <f>"533320230709235903137881"</f>
        <v>533320230709235903137881</v>
      </c>
    </row>
    <row r="315" spans="1:5" ht="27.75" customHeight="1">
      <c r="A315" s="4">
        <v>312</v>
      </c>
      <c r="B315" s="5" t="str">
        <f t="shared" si="5"/>
        <v>004</v>
      </c>
      <c r="C315" s="5" t="s">
        <v>10</v>
      </c>
      <c r="D315" s="5" t="str">
        <f>"蔡小慧"</f>
        <v>蔡小慧</v>
      </c>
      <c r="E315" s="5" t="str">
        <f>"533320230709235240137880"</f>
        <v>533320230709235240137880</v>
      </c>
    </row>
    <row r="316" spans="1:5" ht="27.75" customHeight="1">
      <c r="A316" s="4">
        <v>313</v>
      </c>
      <c r="B316" s="5" t="str">
        <f t="shared" si="5"/>
        <v>004</v>
      </c>
      <c r="C316" s="5" t="s">
        <v>10</v>
      </c>
      <c r="D316" s="5" t="str">
        <f>"徐秋玲"</f>
        <v>徐秋玲</v>
      </c>
      <c r="E316" s="5" t="str">
        <f>"533320230710005225137884"</f>
        <v>533320230710005225137884</v>
      </c>
    </row>
    <row r="317" spans="1:5" ht="27.75" customHeight="1">
      <c r="A317" s="4">
        <v>314</v>
      </c>
      <c r="B317" s="5" t="str">
        <f t="shared" si="5"/>
        <v>004</v>
      </c>
      <c r="C317" s="5" t="s">
        <v>10</v>
      </c>
      <c r="D317" s="5" t="str">
        <f>"黄叶"</f>
        <v>黄叶</v>
      </c>
      <c r="E317" s="5" t="str">
        <f>"533320230705162521136996"</f>
        <v>533320230705162521136996</v>
      </c>
    </row>
    <row r="318" spans="1:5" ht="27.75" customHeight="1">
      <c r="A318" s="4">
        <v>315</v>
      </c>
      <c r="B318" s="5" t="str">
        <f t="shared" si="5"/>
        <v>004</v>
      </c>
      <c r="C318" s="5" t="s">
        <v>10</v>
      </c>
      <c r="D318" s="5" t="str">
        <f>"李航"</f>
        <v>李航</v>
      </c>
      <c r="E318" s="5" t="str">
        <f>"533320230706091313137296"</f>
        <v>533320230706091313137296</v>
      </c>
    </row>
    <row r="319" spans="1:5" ht="27.75" customHeight="1">
      <c r="A319" s="4">
        <v>316</v>
      </c>
      <c r="B319" s="5" t="str">
        <f t="shared" si="5"/>
        <v>004</v>
      </c>
      <c r="C319" s="5" t="s">
        <v>10</v>
      </c>
      <c r="D319" s="5" t="str">
        <f>"许阳威"</f>
        <v>许阳威</v>
      </c>
      <c r="E319" s="5" t="str">
        <f>"533320230710084351137893"</f>
        <v>533320230710084351137893</v>
      </c>
    </row>
    <row r="320" spans="1:5" ht="27.75" customHeight="1">
      <c r="A320" s="4">
        <v>317</v>
      </c>
      <c r="B320" s="5" t="str">
        <f t="shared" si="5"/>
        <v>004</v>
      </c>
      <c r="C320" s="5" t="s">
        <v>10</v>
      </c>
      <c r="D320" s="5" t="str">
        <f>"郑引兰"</f>
        <v>郑引兰</v>
      </c>
      <c r="E320" s="5" t="str">
        <f>"533320230710092723137899"</f>
        <v>533320230710092723137899</v>
      </c>
    </row>
    <row r="321" spans="1:5" ht="27.75" customHeight="1">
      <c r="A321" s="4">
        <v>318</v>
      </c>
      <c r="B321" s="5" t="str">
        <f t="shared" si="5"/>
        <v>004</v>
      </c>
      <c r="C321" s="5" t="s">
        <v>10</v>
      </c>
      <c r="D321" s="5" t="str">
        <f>"殷丽桑"</f>
        <v>殷丽桑</v>
      </c>
      <c r="E321" s="5" t="str">
        <f>"533320230707162730137708"</f>
        <v>533320230707162730137708</v>
      </c>
    </row>
    <row r="322" spans="1:5" ht="27.75" customHeight="1">
      <c r="A322" s="4">
        <v>319</v>
      </c>
      <c r="B322" s="5" t="str">
        <f t="shared" si="5"/>
        <v>004</v>
      </c>
      <c r="C322" s="5" t="s">
        <v>10</v>
      </c>
      <c r="D322" s="5" t="str">
        <f>"刘雪洁"</f>
        <v>刘雪洁</v>
      </c>
      <c r="E322" s="5" t="str">
        <f>"533320230706173956137540"</f>
        <v>533320230706173956137540</v>
      </c>
    </row>
    <row r="323" spans="1:5" ht="27.75" customHeight="1">
      <c r="A323" s="4">
        <v>320</v>
      </c>
      <c r="B323" s="5" t="str">
        <f t="shared" si="5"/>
        <v>004</v>
      </c>
      <c r="C323" s="5" t="s">
        <v>10</v>
      </c>
      <c r="D323" s="5" t="str">
        <f>"曾垂腾"</f>
        <v>曾垂腾</v>
      </c>
      <c r="E323" s="5" t="str">
        <f>"533320230710094304137905"</f>
        <v>533320230710094304137905</v>
      </c>
    </row>
    <row r="324" spans="1:5" ht="27.75" customHeight="1">
      <c r="A324" s="4">
        <v>321</v>
      </c>
      <c r="B324" s="5" t="str">
        <f t="shared" si="5"/>
        <v>004</v>
      </c>
      <c r="C324" s="5" t="s">
        <v>10</v>
      </c>
      <c r="D324" s="5" t="str">
        <f>"邢燕"</f>
        <v>邢燕</v>
      </c>
      <c r="E324" s="5" t="str">
        <f>"533320230710095329137908"</f>
        <v>533320230710095329137908</v>
      </c>
    </row>
    <row r="325" spans="1:5" ht="27.75" customHeight="1">
      <c r="A325" s="4">
        <v>322</v>
      </c>
      <c r="B325" s="5" t="str">
        <f t="shared" si="5"/>
        <v>004</v>
      </c>
      <c r="C325" s="5" t="s">
        <v>10</v>
      </c>
      <c r="D325" s="5" t="str">
        <f>"唐柳妹"</f>
        <v>唐柳妹</v>
      </c>
      <c r="E325" s="5" t="str">
        <f>"533320230710093400137901"</f>
        <v>533320230710093400137901</v>
      </c>
    </row>
    <row r="326" spans="1:5" ht="27.75" customHeight="1">
      <c r="A326" s="4">
        <v>323</v>
      </c>
      <c r="B326" s="5" t="str">
        <f t="shared" si="5"/>
        <v>004</v>
      </c>
      <c r="C326" s="5" t="s">
        <v>10</v>
      </c>
      <c r="D326" s="5" t="str">
        <f>"邓莹莹"</f>
        <v>邓莹莹</v>
      </c>
      <c r="E326" s="5" t="str">
        <f>"533320230710101445137916"</f>
        <v>533320230710101445137916</v>
      </c>
    </row>
    <row r="327" spans="1:5" ht="27.75" customHeight="1">
      <c r="A327" s="4">
        <v>324</v>
      </c>
      <c r="B327" s="5" t="str">
        <f t="shared" si="5"/>
        <v>004</v>
      </c>
      <c r="C327" s="5" t="s">
        <v>10</v>
      </c>
      <c r="D327" s="5" t="str">
        <f>"林笑欢"</f>
        <v>林笑欢</v>
      </c>
      <c r="E327" s="5" t="str">
        <f>"533320230710101724137918"</f>
        <v>533320230710101724137918</v>
      </c>
    </row>
    <row r="328" spans="1:5" ht="27.75" customHeight="1">
      <c r="A328" s="4">
        <v>325</v>
      </c>
      <c r="B328" s="5" t="str">
        <f t="shared" si="5"/>
        <v>004</v>
      </c>
      <c r="C328" s="5" t="s">
        <v>10</v>
      </c>
      <c r="D328" s="5" t="str">
        <f>"符宏成"</f>
        <v>符宏成</v>
      </c>
      <c r="E328" s="5" t="str">
        <f>"533320230709212324137867"</f>
        <v>533320230709212324137867</v>
      </c>
    </row>
    <row r="329" spans="1:5" ht="27.75" customHeight="1">
      <c r="A329" s="4">
        <v>326</v>
      </c>
      <c r="B329" s="5" t="str">
        <f t="shared" si="5"/>
        <v>004</v>
      </c>
      <c r="C329" s="5" t="s">
        <v>10</v>
      </c>
      <c r="D329" s="5" t="str">
        <f>"许海霞"</f>
        <v>许海霞</v>
      </c>
      <c r="E329" s="5" t="str">
        <f>"533320230710100631137914"</f>
        <v>533320230710100631137914</v>
      </c>
    </row>
    <row r="330" spans="1:5" ht="27.75" customHeight="1">
      <c r="A330" s="4">
        <v>327</v>
      </c>
      <c r="B330" s="5" t="str">
        <f aca="true" t="shared" si="6" ref="B330:B393">"004"</f>
        <v>004</v>
      </c>
      <c r="C330" s="5" t="s">
        <v>10</v>
      </c>
      <c r="D330" s="5" t="str">
        <f>"王晓晶"</f>
        <v>王晓晶</v>
      </c>
      <c r="E330" s="5" t="str">
        <f>"533320230707144758137685"</f>
        <v>533320230707144758137685</v>
      </c>
    </row>
    <row r="331" spans="1:5" ht="27.75" customHeight="1">
      <c r="A331" s="4">
        <v>328</v>
      </c>
      <c r="B331" s="5" t="str">
        <f t="shared" si="6"/>
        <v>004</v>
      </c>
      <c r="C331" s="5" t="s">
        <v>10</v>
      </c>
      <c r="D331" s="5" t="str">
        <f>"李精华"</f>
        <v>李精华</v>
      </c>
      <c r="E331" s="5" t="str">
        <f>"533320230710102438137924"</f>
        <v>533320230710102438137924</v>
      </c>
    </row>
    <row r="332" spans="1:5" ht="27.75" customHeight="1">
      <c r="A332" s="4">
        <v>329</v>
      </c>
      <c r="B332" s="5" t="str">
        <f t="shared" si="6"/>
        <v>004</v>
      </c>
      <c r="C332" s="5" t="s">
        <v>10</v>
      </c>
      <c r="D332" s="5" t="str">
        <f>"邱虹蓉"</f>
        <v>邱虹蓉</v>
      </c>
      <c r="E332" s="5" t="str">
        <f>"533320230710095318137907"</f>
        <v>533320230710095318137907</v>
      </c>
    </row>
    <row r="333" spans="1:5" ht="27.75" customHeight="1">
      <c r="A333" s="4">
        <v>330</v>
      </c>
      <c r="B333" s="5" t="str">
        <f t="shared" si="6"/>
        <v>004</v>
      </c>
      <c r="C333" s="5" t="s">
        <v>10</v>
      </c>
      <c r="D333" s="5" t="str">
        <f>"林小涯"</f>
        <v>林小涯</v>
      </c>
      <c r="E333" s="5" t="str">
        <f>"533320230710111623137947"</f>
        <v>533320230710111623137947</v>
      </c>
    </row>
    <row r="334" spans="1:5" ht="27.75" customHeight="1">
      <c r="A334" s="4">
        <v>331</v>
      </c>
      <c r="B334" s="5" t="str">
        <f t="shared" si="6"/>
        <v>004</v>
      </c>
      <c r="C334" s="5" t="s">
        <v>10</v>
      </c>
      <c r="D334" s="5" t="str">
        <f>"刘晓雪"</f>
        <v>刘晓雪</v>
      </c>
      <c r="E334" s="5" t="str">
        <f>"533320230708210448137793"</f>
        <v>533320230708210448137793</v>
      </c>
    </row>
    <row r="335" spans="1:5" ht="27.75" customHeight="1">
      <c r="A335" s="4">
        <v>332</v>
      </c>
      <c r="B335" s="5" t="str">
        <f t="shared" si="6"/>
        <v>004</v>
      </c>
      <c r="C335" s="5" t="s">
        <v>10</v>
      </c>
      <c r="D335" s="5" t="str">
        <f>"高美婷"</f>
        <v>高美婷</v>
      </c>
      <c r="E335" s="5" t="str">
        <f>"533320230710105712137939"</f>
        <v>533320230710105712137939</v>
      </c>
    </row>
    <row r="336" spans="1:5" ht="27.75" customHeight="1">
      <c r="A336" s="4">
        <v>333</v>
      </c>
      <c r="B336" s="5" t="str">
        <f t="shared" si="6"/>
        <v>004</v>
      </c>
      <c r="C336" s="5" t="s">
        <v>10</v>
      </c>
      <c r="D336" s="5" t="str">
        <f>"王晓婷"</f>
        <v>王晓婷</v>
      </c>
      <c r="E336" s="5" t="str">
        <f>"533320230710125340137962"</f>
        <v>533320230710125340137962</v>
      </c>
    </row>
    <row r="337" spans="1:5" ht="27.75" customHeight="1">
      <c r="A337" s="4">
        <v>334</v>
      </c>
      <c r="B337" s="5" t="str">
        <f t="shared" si="6"/>
        <v>004</v>
      </c>
      <c r="C337" s="5" t="s">
        <v>10</v>
      </c>
      <c r="D337" s="5" t="str">
        <f>"周嘉欣"</f>
        <v>周嘉欣</v>
      </c>
      <c r="E337" s="5" t="str">
        <f>"533320230710133123137971"</f>
        <v>533320230710133123137971</v>
      </c>
    </row>
    <row r="338" spans="1:5" ht="27.75" customHeight="1">
      <c r="A338" s="4">
        <v>335</v>
      </c>
      <c r="B338" s="5" t="str">
        <f t="shared" si="6"/>
        <v>004</v>
      </c>
      <c r="C338" s="5" t="s">
        <v>10</v>
      </c>
      <c r="D338" s="5" t="str">
        <f>"迟越男"</f>
        <v>迟越男</v>
      </c>
      <c r="E338" s="5" t="str">
        <f>"533320230707124527137672"</f>
        <v>533320230707124527137672</v>
      </c>
    </row>
    <row r="339" spans="1:5" ht="27.75" customHeight="1">
      <c r="A339" s="4">
        <v>336</v>
      </c>
      <c r="B339" s="5" t="str">
        <f t="shared" si="6"/>
        <v>004</v>
      </c>
      <c r="C339" s="5" t="s">
        <v>10</v>
      </c>
      <c r="D339" s="5" t="str">
        <f>"邓淇文"</f>
        <v>邓淇文</v>
      </c>
      <c r="E339" s="5" t="str">
        <f>"533320230709095323137814"</f>
        <v>533320230709095323137814</v>
      </c>
    </row>
    <row r="340" spans="1:5" ht="27.75" customHeight="1">
      <c r="A340" s="4">
        <v>337</v>
      </c>
      <c r="B340" s="5" t="str">
        <f t="shared" si="6"/>
        <v>004</v>
      </c>
      <c r="C340" s="5" t="s">
        <v>10</v>
      </c>
      <c r="D340" s="5" t="str">
        <f>"蔡宛容"</f>
        <v>蔡宛容</v>
      </c>
      <c r="E340" s="5" t="str">
        <f>"533320230709211741137866"</f>
        <v>533320230709211741137866</v>
      </c>
    </row>
    <row r="341" spans="1:5" ht="27.75" customHeight="1">
      <c r="A341" s="4">
        <v>338</v>
      </c>
      <c r="B341" s="5" t="str">
        <f t="shared" si="6"/>
        <v>004</v>
      </c>
      <c r="C341" s="5" t="s">
        <v>10</v>
      </c>
      <c r="D341" s="5" t="str">
        <f>"梁小南"</f>
        <v>梁小南</v>
      </c>
      <c r="E341" s="5" t="str">
        <f>"533320230707194213137731"</f>
        <v>533320230707194213137731</v>
      </c>
    </row>
    <row r="342" spans="1:5" ht="27.75" customHeight="1">
      <c r="A342" s="4">
        <v>339</v>
      </c>
      <c r="B342" s="5" t="str">
        <f t="shared" si="6"/>
        <v>004</v>
      </c>
      <c r="C342" s="5" t="s">
        <v>10</v>
      </c>
      <c r="D342" s="5" t="str">
        <f>"林先恒"</f>
        <v>林先恒</v>
      </c>
      <c r="E342" s="5" t="str">
        <f>"533320230710151825137993"</f>
        <v>533320230710151825137993</v>
      </c>
    </row>
    <row r="343" spans="1:5" ht="27.75" customHeight="1">
      <c r="A343" s="4">
        <v>340</v>
      </c>
      <c r="B343" s="5" t="str">
        <f t="shared" si="6"/>
        <v>004</v>
      </c>
      <c r="C343" s="5" t="s">
        <v>10</v>
      </c>
      <c r="D343" s="5" t="str">
        <f>"刘鲜"</f>
        <v>刘鲜</v>
      </c>
      <c r="E343" s="5" t="str">
        <f>"533320230710142213137979"</f>
        <v>533320230710142213137979</v>
      </c>
    </row>
    <row r="344" spans="1:5" ht="27.75" customHeight="1">
      <c r="A344" s="4">
        <v>341</v>
      </c>
      <c r="B344" s="5" t="str">
        <f t="shared" si="6"/>
        <v>004</v>
      </c>
      <c r="C344" s="5" t="s">
        <v>10</v>
      </c>
      <c r="D344" s="5" t="str">
        <f>"叶明玉"</f>
        <v>叶明玉</v>
      </c>
      <c r="E344" s="5" t="str">
        <f>"533320230710114859137955"</f>
        <v>533320230710114859137955</v>
      </c>
    </row>
    <row r="345" spans="1:5" ht="27.75" customHeight="1">
      <c r="A345" s="4">
        <v>342</v>
      </c>
      <c r="B345" s="5" t="str">
        <f t="shared" si="6"/>
        <v>004</v>
      </c>
      <c r="C345" s="5" t="s">
        <v>10</v>
      </c>
      <c r="D345" s="5" t="str">
        <f>"申雅慧"</f>
        <v>申雅慧</v>
      </c>
      <c r="E345" s="5" t="str">
        <f>"533320230708083428137748"</f>
        <v>533320230708083428137748</v>
      </c>
    </row>
    <row r="346" spans="1:5" ht="27.75" customHeight="1">
      <c r="A346" s="4">
        <v>343</v>
      </c>
      <c r="B346" s="5" t="str">
        <f t="shared" si="6"/>
        <v>004</v>
      </c>
      <c r="C346" s="5" t="s">
        <v>10</v>
      </c>
      <c r="D346" s="5" t="str">
        <f>"郑杰友"</f>
        <v>郑杰友</v>
      </c>
      <c r="E346" s="5" t="str">
        <f>"533320230708170855137777"</f>
        <v>533320230708170855137777</v>
      </c>
    </row>
    <row r="347" spans="1:5" ht="27.75" customHeight="1">
      <c r="A347" s="4">
        <v>344</v>
      </c>
      <c r="B347" s="5" t="str">
        <f t="shared" si="6"/>
        <v>004</v>
      </c>
      <c r="C347" s="5" t="s">
        <v>10</v>
      </c>
      <c r="D347" s="5" t="str">
        <f>"符夏雨"</f>
        <v>符夏雨</v>
      </c>
      <c r="E347" s="5" t="str">
        <f>"533320230710145251137985"</f>
        <v>533320230710145251137985</v>
      </c>
    </row>
    <row r="348" spans="1:5" ht="27.75" customHeight="1">
      <c r="A348" s="4">
        <v>345</v>
      </c>
      <c r="B348" s="5" t="str">
        <f t="shared" si="6"/>
        <v>004</v>
      </c>
      <c r="C348" s="5" t="s">
        <v>10</v>
      </c>
      <c r="D348" s="5" t="str">
        <f>"郑道维"</f>
        <v>郑道维</v>
      </c>
      <c r="E348" s="5" t="str">
        <f>"533320230710160132138007"</f>
        <v>533320230710160132138007</v>
      </c>
    </row>
    <row r="349" spans="1:5" ht="27.75" customHeight="1">
      <c r="A349" s="4">
        <v>346</v>
      </c>
      <c r="B349" s="5" t="str">
        <f t="shared" si="6"/>
        <v>004</v>
      </c>
      <c r="C349" s="5" t="s">
        <v>10</v>
      </c>
      <c r="D349" s="5" t="str">
        <f>"林芸"</f>
        <v>林芸</v>
      </c>
      <c r="E349" s="5" t="str">
        <f>"533320230709194441137861"</f>
        <v>533320230709194441137861</v>
      </c>
    </row>
    <row r="350" spans="1:5" ht="27.75" customHeight="1">
      <c r="A350" s="4">
        <v>347</v>
      </c>
      <c r="B350" s="5" t="str">
        <f t="shared" si="6"/>
        <v>004</v>
      </c>
      <c r="C350" s="5" t="s">
        <v>10</v>
      </c>
      <c r="D350" s="5" t="str">
        <f>"符芳菊"</f>
        <v>符芳菊</v>
      </c>
      <c r="E350" s="5" t="str">
        <f>"533320230710162259138013"</f>
        <v>533320230710162259138013</v>
      </c>
    </row>
    <row r="351" spans="1:5" ht="27.75" customHeight="1">
      <c r="A351" s="4">
        <v>348</v>
      </c>
      <c r="B351" s="5" t="str">
        <f t="shared" si="6"/>
        <v>004</v>
      </c>
      <c r="C351" s="5" t="s">
        <v>10</v>
      </c>
      <c r="D351" s="5" t="str">
        <f>"黄海静"</f>
        <v>黄海静</v>
      </c>
      <c r="E351" s="5" t="str">
        <f>"533320230710170405138021"</f>
        <v>533320230710170405138021</v>
      </c>
    </row>
    <row r="352" spans="1:5" ht="27.75" customHeight="1">
      <c r="A352" s="4">
        <v>349</v>
      </c>
      <c r="B352" s="5" t="str">
        <f t="shared" si="6"/>
        <v>004</v>
      </c>
      <c r="C352" s="5" t="s">
        <v>10</v>
      </c>
      <c r="D352" s="5" t="str">
        <f>"孔波"</f>
        <v>孔波</v>
      </c>
      <c r="E352" s="5" t="str">
        <f>"533320230710165635138018"</f>
        <v>533320230710165635138018</v>
      </c>
    </row>
    <row r="353" spans="1:5" ht="27.75" customHeight="1">
      <c r="A353" s="4">
        <v>350</v>
      </c>
      <c r="B353" s="5" t="str">
        <f t="shared" si="6"/>
        <v>004</v>
      </c>
      <c r="C353" s="5" t="s">
        <v>10</v>
      </c>
      <c r="D353" s="5" t="str">
        <f>"吴小溪"</f>
        <v>吴小溪</v>
      </c>
      <c r="E353" s="5" t="str">
        <f>"533320230710172444138029"</f>
        <v>533320230710172444138029</v>
      </c>
    </row>
    <row r="354" spans="1:5" ht="27.75" customHeight="1">
      <c r="A354" s="4">
        <v>351</v>
      </c>
      <c r="B354" s="5" t="str">
        <f t="shared" si="6"/>
        <v>004</v>
      </c>
      <c r="C354" s="5" t="s">
        <v>10</v>
      </c>
      <c r="D354" s="5" t="str">
        <f>"陈丽丽"</f>
        <v>陈丽丽</v>
      </c>
      <c r="E354" s="5" t="str">
        <f>"533320230710171303138025"</f>
        <v>533320230710171303138025</v>
      </c>
    </row>
    <row r="355" spans="1:5" ht="27.75" customHeight="1">
      <c r="A355" s="4">
        <v>352</v>
      </c>
      <c r="B355" s="5" t="str">
        <f t="shared" si="6"/>
        <v>004</v>
      </c>
      <c r="C355" s="5" t="s">
        <v>10</v>
      </c>
      <c r="D355" s="5" t="str">
        <f>"王康州"</f>
        <v>王康州</v>
      </c>
      <c r="E355" s="5" t="str">
        <f>"533320230709180943137856"</f>
        <v>533320230709180943137856</v>
      </c>
    </row>
    <row r="356" spans="1:5" ht="27.75" customHeight="1">
      <c r="A356" s="4">
        <v>353</v>
      </c>
      <c r="B356" s="5" t="str">
        <f t="shared" si="6"/>
        <v>004</v>
      </c>
      <c r="C356" s="5" t="s">
        <v>10</v>
      </c>
      <c r="D356" s="5" t="str">
        <f>"陈美瑾"</f>
        <v>陈美瑾</v>
      </c>
      <c r="E356" s="5" t="str">
        <f>"533320230705225237137225"</f>
        <v>533320230705225237137225</v>
      </c>
    </row>
    <row r="357" spans="1:5" ht="27.75" customHeight="1">
      <c r="A357" s="4">
        <v>354</v>
      </c>
      <c r="B357" s="5" t="str">
        <f t="shared" si="6"/>
        <v>004</v>
      </c>
      <c r="C357" s="5" t="s">
        <v>10</v>
      </c>
      <c r="D357" s="5" t="str">
        <f>"王鹏帆"</f>
        <v>王鹏帆</v>
      </c>
      <c r="E357" s="5" t="str">
        <f>"533320230710182506138044"</f>
        <v>533320230710182506138044</v>
      </c>
    </row>
    <row r="358" spans="1:5" ht="27.75" customHeight="1">
      <c r="A358" s="4">
        <v>355</v>
      </c>
      <c r="B358" s="5" t="str">
        <f t="shared" si="6"/>
        <v>004</v>
      </c>
      <c r="C358" s="5" t="s">
        <v>10</v>
      </c>
      <c r="D358" s="5" t="str">
        <f>"王燕红"</f>
        <v>王燕红</v>
      </c>
      <c r="E358" s="5" t="str">
        <f>"533320230710185004138048"</f>
        <v>533320230710185004138048</v>
      </c>
    </row>
    <row r="359" spans="1:5" ht="27.75" customHeight="1">
      <c r="A359" s="4">
        <v>356</v>
      </c>
      <c r="B359" s="5" t="str">
        <f t="shared" si="6"/>
        <v>004</v>
      </c>
      <c r="C359" s="5" t="s">
        <v>10</v>
      </c>
      <c r="D359" s="5" t="str">
        <f>"刘子茹"</f>
        <v>刘子茹</v>
      </c>
      <c r="E359" s="5" t="str">
        <f>"533320230710175939138037"</f>
        <v>533320230710175939138037</v>
      </c>
    </row>
    <row r="360" spans="1:5" ht="27.75" customHeight="1">
      <c r="A360" s="4">
        <v>357</v>
      </c>
      <c r="B360" s="5" t="str">
        <f t="shared" si="6"/>
        <v>004</v>
      </c>
      <c r="C360" s="5" t="s">
        <v>10</v>
      </c>
      <c r="D360" s="5" t="str">
        <f>"杨春泠"</f>
        <v>杨春泠</v>
      </c>
      <c r="E360" s="5" t="str">
        <f>"533320230710192143138053"</f>
        <v>533320230710192143138053</v>
      </c>
    </row>
    <row r="361" spans="1:5" ht="27.75" customHeight="1">
      <c r="A361" s="4">
        <v>358</v>
      </c>
      <c r="B361" s="5" t="str">
        <f t="shared" si="6"/>
        <v>004</v>
      </c>
      <c r="C361" s="5" t="s">
        <v>10</v>
      </c>
      <c r="D361" s="5" t="str">
        <f>"陈妙鸾"</f>
        <v>陈妙鸾</v>
      </c>
      <c r="E361" s="5" t="str">
        <f>"533320230710194328138060"</f>
        <v>533320230710194328138060</v>
      </c>
    </row>
    <row r="362" spans="1:5" ht="27.75" customHeight="1">
      <c r="A362" s="4">
        <v>359</v>
      </c>
      <c r="B362" s="5" t="str">
        <f t="shared" si="6"/>
        <v>004</v>
      </c>
      <c r="C362" s="5" t="s">
        <v>10</v>
      </c>
      <c r="D362" s="5" t="str">
        <f>"梁芳凤"</f>
        <v>梁芳凤</v>
      </c>
      <c r="E362" s="5" t="str">
        <f>"533320230710193707138057"</f>
        <v>533320230710193707138057</v>
      </c>
    </row>
    <row r="363" spans="1:5" ht="27.75" customHeight="1">
      <c r="A363" s="4">
        <v>360</v>
      </c>
      <c r="B363" s="5" t="str">
        <f t="shared" si="6"/>
        <v>004</v>
      </c>
      <c r="C363" s="5" t="s">
        <v>10</v>
      </c>
      <c r="D363" s="5" t="str">
        <f>"梁佳欣"</f>
        <v>梁佳欣</v>
      </c>
      <c r="E363" s="5" t="str">
        <f>"533320230710201625138069"</f>
        <v>533320230710201625138069</v>
      </c>
    </row>
    <row r="364" spans="1:5" ht="27.75" customHeight="1">
      <c r="A364" s="4">
        <v>361</v>
      </c>
      <c r="B364" s="5" t="str">
        <f t="shared" si="6"/>
        <v>004</v>
      </c>
      <c r="C364" s="5" t="s">
        <v>10</v>
      </c>
      <c r="D364" s="5" t="str">
        <f>"陈美娟"</f>
        <v>陈美娟</v>
      </c>
      <c r="E364" s="5" t="str">
        <f>"533320230710203216138075"</f>
        <v>533320230710203216138075</v>
      </c>
    </row>
    <row r="365" spans="1:5" ht="27.75" customHeight="1">
      <c r="A365" s="4">
        <v>362</v>
      </c>
      <c r="B365" s="5" t="str">
        <f t="shared" si="6"/>
        <v>004</v>
      </c>
      <c r="C365" s="5" t="s">
        <v>10</v>
      </c>
      <c r="D365" s="5" t="str">
        <f>"吴丽苗"</f>
        <v>吴丽苗</v>
      </c>
      <c r="E365" s="5" t="str">
        <f>"533320230710202944138073"</f>
        <v>533320230710202944138073</v>
      </c>
    </row>
    <row r="366" spans="1:5" ht="27.75" customHeight="1">
      <c r="A366" s="4">
        <v>363</v>
      </c>
      <c r="B366" s="5" t="str">
        <f t="shared" si="6"/>
        <v>004</v>
      </c>
      <c r="C366" s="5" t="s">
        <v>10</v>
      </c>
      <c r="D366" s="5" t="str">
        <f>"林蔓"</f>
        <v>林蔓</v>
      </c>
      <c r="E366" s="5" t="str">
        <f>"533320230710180838138040"</f>
        <v>533320230710180838138040</v>
      </c>
    </row>
    <row r="367" spans="1:5" ht="27.75" customHeight="1">
      <c r="A367" s="4">
        <v>364</v>
      </c>
      <c r="B367" s="5" t="str">
        <f t="shared" si="6"/>
        <v>004</v>
      </c>
      <c r="C367" s="5" t="s">
        <v>10</v>
      </c>
      <c r="D367" s="5" t="str">
        <f>"刘燕萍"</f>
        <v>刘燕萍</v>
      </c>
      <c r="E367" s="5" t="str">
        <f>"533320230710203110138074"</f>
        <v>533320230710203110138074</v>
      </c>
    </row>
    <row r="368" spans="1:5" ht="27.75" customHeight="1">
      <c r="A368" s="4">
        <v>365</v>
      </c>
      <c r="B368" s="5" t="str">
        <f t="shared" si="6"/>
        <v>004</v>
      </c>
      <c r="C368" s="5" t="s">
        <v>10</v>
      </c>
      <c r="D368" s="5" t="str">
        <f>"陈火雅"</f>
        <v>陈火雅</v>
      </c>
      <c r="E368" s="5" t="str">
        <f>"533320230706104932137352"</f>
        <v>533320230706104932137352</v>
      </c>
    </row>
    <row r="369" spans="1:5" ht="27.75" customHeight="1">
      <c r="A369" s="4">
        <v>366</v>
      </c>
      <c r="B369" s="5" t="str">
        <f t="shared" si="6"/>
        <v>004</v>
      </c>
      <c r="C369" s="5" t="s">
        <v>10</v>
      </c>
      <c r="D369" s="5" t="str">
        <f>"符贝雅"</f>
        <v>符贝雅</v>
      </c>
      <c r="E369" s="5" t="str">
        <f>"533320230705201000137127"</f>
        <v>533320230705201000137127</v>
      </c>
    </row>
    <row r="370" spans="1:5" ht="27.75" customHeight="1">
      <c r="A370" s="4">
        <v>367</v>
      </c>
      <c r="B370" s="5" t="str">
        <f t="shared" si="6"/>
        <v>004</v>
      </c>
      <c r="C370" s="5" t="s">
        <v>10</v>
      </c>
      <c r="D370" s="5" t="str">
        <f>"王子梦"</f>
        <v>王子梦</v>
      </c>
      <c r="E370" s="5" t="str">
        <f>"533320230710191734138052"</f>
        <v>533320230710191734138052</v>
      </c>
    </row>
    <row r="371" spans="1:5" ht="27.75" customHeight="1">
      <c r="A371" s="4">
        <v>368</v>
      </c>
      <c r="B371" s="5" t="str">
        <f t="shared" si="6"/>
        <v>004</v>
      </c>
      <c r="C371" s="5" t="s">
        <v>10</v>
      </c>
      <c r="D371" s="5" t="str">
        <f>"王承龙"</f>
        <v>王承龙</v>
      </c>
      <c r="E371" s="5" t="str">
        <f>"533320230710213122138087"</f>
        <v>533320230710213122138087</v>
      </c>
    </row>
    <row r="372" spans="1:5" ht="27.75" customHeight="1">
      <c r="A372" s="4">
        <v>369</v>
      </c>
      <c r="B372" s="5" t="str">
        <f t="shared" si="6"/>
        <v>004</v>
      </c>
      <c r="C372" s="5" t="s">
        <v>10</v>
      </c>
      <c r="D372" s="5" t="str">
        <f>"杨坤"</f>
        <v>杨坤</v>
      </c>
      <c r="E372" s="5" t="str">
        <f>"533320230710213242138088"</f>
        <v>533320230710213242138088</v>
      </c>
    </row>
    <row r="373" spans="1:5" ht="27.75" customHeight="1">
      <c r="A373" s="4">
        <v>370</v>
      </c>
      <c r="B373" s="5" t="str">
        <f t="shared" si="6"/>
        <v>004</v>
      </c>
      <c r="C373" s="5" t="s">
        <v>10</v>
      </c>
      <c r="D373" s="5" t="str">
        <f>"谢柱成"</f>
        <v>谢柱成</v>
      </c>
      <c r="E373" s="5" t="str">
        <f>"533320230710202443138070"</f>
        <v>533320230710202443138070</v>
      </c>
    </row>
    <row r="374" spans="1:5" ht="27.75" customHeight="1">
      <c r="A374" s="4">
        <v>371</v>
      </c>
      <c r="B374" s="5" t="str">
        <f t="shared" si="6"/>
        <v>004</v>
      </c>
      <c r="C374" s="5" t="s">
        <v>10</v>
      </c>
      <c r="D374" s="5" t="str">
        <f>"李诗婷"</f>
        <v>李诗婷</v>
      </c>
      <c r="E374" s="5" t="str">
        <f>"533320230710213313138089"</f>
        <v>533320230710213313138089</v>
      </c>
    </row>
    <row r="375" spans="1:5" ht="27.75" customHeight="1">
      <c r="A375" s="4">
        <v>372</v>
      </c>
      <c r="B375" s="5" t="str">
        <f t="shared" si="6"/>
        <v>004</v>
      </c>
      <c r="C375" s="5" t="s">
        <v>10</v>
      </c>
      <c r="D375" s="5" t="str">
        <f>"王波"</f>
        <v>王波</v>
      </c>
      <c r="E375" s="5" t="str">
        <f>"533320230708160406137771"</f>
        <v>533320230708160406137771</v>
      </c>
    </row>
    <row r="376" spans="1:5" ht="27.75" customHeight="1">
      <c r="A376" s="4">
        <v>373</v>
      </c>
      <c r="B376" s="5" t="str">
        <f t="shared" si="6"/>
        <v>004</v>
      </c>
      <c r="C376" s="5" t="s">
        <v>10</v>
      </c>
      <c r="D376" s="5" t="str">
        <f>"吴姑来"</f>
        <v>吴姑来</v>
      </c>
      <c r="E376" s="5" t="str">
        <f>"533320230710214253138095"</f>
        <v>533320230710214253138095</v>
      </c>
    </row>
    <row r="377" spans="1:5" ht="27.75" customHeight="1">
      <c r="A377" s="4">
        <v>374</v>
      </c>
      <c r="B377" s="5" t="str">
        <f t="shared" si="6"/>
        <v>004</v>
      </c>
      <c r="C377" s="5" t="s">
        <v>10</v>
      </c>
      <c r="D377" s="5" t="str">
        <f>"王雪颖"</f>
        <v>王雪颖</v>
      </c>
      <c r="E377" s="5" t="str">
        <f>"533320230709225112137874"</f>
        <v>533320230709225112137874</v>
      </c>
    </row>
    <row r="378" spans="1:5" ht="27.75" customHeight="1">
      <c r="A378" s="4">
        <v>375</v>
      </c>
      <c r="B378" s="5" t="str">
        <f t="shared" si="6"/>
        <v>004</v>
      </c>
      <c r="C378" s="5" t="s">
        <v>10</v>
      </c>
      <c r="D378" s="5" t="str">
        <f>"杨望"</f>
        <v>杨望</v>
      </c>
      <c r="E378" s="5" t="str">
        <f>"533320230710215329138097"</f>
        <v>533320230710215329138097</v>
      </c>
    </row>
    <row r="379" spans="1:5" ht="27.75" customHeight="1">
      <c r="A379" s="4">
        <v>376</v>
      </c>
      <c r="B379" s="5" t="str">
        <f t="shared" si="6"/>
        <v>004</v>
      </c>
      <c r="C379" s="5" t="s">
        <v>10</v>
      </c>
      <c r="D379" s="5" t="str">
        <f>"宁可"</f>
        <v>宁可</v>
      </c>
      <c r="E379" s="5" t="str">
        <f>"533320230706182507137550"</f>
        <v>533320230706182507137550</v>
      </c>
    </row>
    <row r="380" spans="1:5" ht="27.75" customHeight="1">
      <c r="A380" s="4">
        <v>377</v>
      </c>
      <c r="B380" s="5" t="str">
        <f t="shared" si="6"/>
        <v>004</v>
      </c>
      <c r="C380" s="5" t="s">
        <v>10</v>
      </c>
      <c r="D380" s="5" t="str">
        <f>"陈礼顺"</f>
        <v>陈礼顺</v>
      </c>
      <c r="E380" s="5" t="str">
        <f>"533320230710220004138098"</f>
        <v>533320230710220004138098</v>
      </c>
    </row>
    <row r="381" spans="1:5" ht="27.75" customHeight="1">
      <c r="A381" s="4">
        <v>378</v>
      </c>
      <c r="B381" s="5" t="str">
        <f t="shared" si="6"/>
        <v>004</v>
      </c>
      <c r="C381" s="5" t="s">
        <v>10</v>
      </c>
      <c r="D381" s="5" t="str">
        <f>"陈会清"</f>
        <v>陈会清</v>
      </c>
      <c r="E381" s="5" t="str">
        <f>"533320230710222535138102"</f>
        <v>533320230710222535138102</v>
      </c>
    </row>
    <row r="382" spans="1:5" ht="27.75" customHeight="1">
      <c r="A382" s="4">
        <v>379</v>
      </c>
      <c r="B382" s="5" t="str">
        <f t="shared" si="6"/>
        <v>004</v>
      </c>
      <c r="C382" s="5" t="s">
        <v>10</v>
      </c>
      <c r="D382" s="5" t="str">
        <f>"彭瑞君"</f>
        <v>彭瑞君</v>
      </c>
      <c r="E382" s="5" t="str">
        <f>"533320230710222619138103"</f>
        <v>533320230710222619138103</v>
      </c>
    </row>
    <row r="383" spans="1:5" ht="27.75" customHeight="1">
      <c r="A383" s="4">
        <v>380</v>
      </c>
      <c r="B383" s="5" t="str">
        <f t="shared" si="6"/>
        <v>004</v>
      </c>
      <c r="C383" s="5" t="s">
        <v>10</v>
      </c>
      <c r="D383" s="5" t="str">
        <f>"梁琬婧"</f>
        <v>梁琬婧</v>
      </c>
      <c r="E383" s="5" t="str">
        <f>"533320230705181046137062"</f>
        <v>533320230705181046137062</v>
      </c>
    </row>
    <row r="384" spans="1:5" ht="27.75" customHeight="1">
      <c r="A384" s="4">
        <v>381</v>
      </c>
      <c r="B384" s="5" t="str">
        <f t="shared" si="6"/>
        <v>004</v>
      </c>
      <c r="C384" s="5" t="s">
        <v>10</v>
      </c>
      <c r="D384" s="5" t="str">
        <f>"陈楚楚"</f>
        <v>陈楚楚</v>
      </c>
      <c r="E384" s="5" t="str">
        <f>"533320230710195716138065"</f>
        <v>533320230710195716138065</v>
      </c>
    </row>
    <row r="385" spans="1:5" ht="27.75" customHeight="1">
      <c r="A385" s="4">
        <v>382</v>
      </c>
      <c r="B385" s="5" t="str">
        <f t="shared" si="6"/>
        <v>004</v>
      </c>
      <c r="C385" s="5" t="s">
        <v>10</v>
      </c>
      <c r="D385" s="5" t="str">
        <f>"陈丽君"</f>
        <v>陈丽君</v>
      </c>
      <c r="E385" s="5" t="str">
        <f>"533320230710232402138113"</f>
        <v>533320230710232402138113</v>
      </c>
    </row>
    <row r="386" spans="1:5" ht="27.75" customHeight="1">
      <c r="A386" s="4">
        <v>383</v>
      </c>
      <c r="B386" s="5" t="str">
        <f t="shared" si="6"/>
        <v>004</v>
      </c>
      <c r="C386" s="5" t="s">
        <v>10</v>
      </c>
      <c r="D386" s="5" t="str">
        <f>"曾兰茜"</f>
        <v>曾兰茜</v>
      </c>
      <c r="E386" s="5" t="str">
        <f>"533320230710234143138116"</f>
        <v>533320230710234143138116</v>
      </c>
    </row>
    <row r="387" spans="1:5" ht="27.75" customHeight="1">
      <c r="A387" s="4">
        <v>384</v>
      </c>
      <c r="B387" s="5" t="str">
        <f t="shared" si="6"/>
        <v>004</v>
      </c>
      <c r="C387" s="5" t="s">
        <v>10</v>
      </c>
      <c r="D387" s="5" t="str">
        <f>"何晓蕾"</f>
        <v>何晓蕾</v>
      </c>
      <c r="E387" s="5" t="str">
        <f>"533320230710235135138118"</f>
        <v>533320230710235135138118</v>
      </c>
    </row>
    <row r="388" spans="1:5" ht="27.75" customHeight="1">
      <c r="A388" s="4">
        <v>385</v>
      </c>
      <c r="B388" s="5" t="str">
        <f t="shared" si="6"/>
        <v>004</v>
      </c>
      <c r="C388" s="5" t="s">
        <v>10</v>
      </c>
      <c r="D388" s="5" t="str">
        <f>"王侨源"</f>
        <v>王侨源</v>
      </c>
      <c r="E388" s="5" t="str">
        <f>"533320230710212355138085"</f>
        <v>533320230710212355138085</v>
      </c>
    </row>
    <row r="389" spans="1:5" ht="27.75" customHeight="1">
      <c r="A389" s="4">
        <v>386</v>
      </c>
      <c r="B389" s="5" t="str">
        <f t="shared" si="6"/>
        <v>004</v>
      </c>
      <c r="C389" s="5" t="s">
        <v>10</v>
      </c>
      <c r="D389" s="5" t="str">
        <f>"林丽君"</f>
        <v>林丽君</v>
      </c>
      <c r="E389" s="5" t="str">
        <f>"533320230711002720138121"</f>
        <v>533320230711002720138121</v>
      </c>
    </row>
    <row r="390" spans="1:5" ht="27.75" customHeight="1">
      <c r="A390" s="4">
        <v>387</v>
      </c>
      <c r="B390" s="5" t="str">
        <f t="shared" si="6"/>
        <v>004</v>
      </c>
      <c r="C390" s="5" t="s">
        <v>10</v>
      </c>
      <c r="D390" s="5" t="str">
        <f>"李奕"</f>
        <v>李奕</v>
      </c>
      <c r="E390" s="5" t="str">
        <f>"533320230711003826138122"</f>
        <v>533320230711003826138122</v>
      </c>
    </row>
    <row r="391" spans="1:5" ht="27.75" customHeight="1">
      <c r="A391" s="4">
        <v>388</v>
      </c>
      <c r="B391" s="5" t="str">
        <f t="shared" si="6"/>
        <v>004</v>
      </c>
      <c r="C391" s="5" t="s">
        <v>10</v>
      </c>
      <c r="D391" s="5" t="str">
        <f>"王娟"</f>
        <v>王娟</v>
      </c>
      <c r="E391" s="5" t="str">
        <f>"533320230711012710138129"</f>
        <v>533320230711012710138129</v>
      </c>
    </row>
    <row r="392" spans="1:5" ht="27.75" customHeight="1">
      <c r="A392" s="4">
        <v>389</v>
      </c>
      <c r="B392" s="5" t="str">
        <f t="shared" si="6"/>
        <v>004</v>
      </c>
      <c r="C392" s="5" t="s">
        <v>10</v>
      </c>
      <c r="D392" s="5" t="str">
        <f>"符敏秀"</f>
        <v>符敏秀</v>
      </c>
      <c r="E392" s="5" t="str">
        <f>"533320230710180507138038"</f>
        <v>533320230710180507138038</v>
      </c>
    </row>
    <row r="393" spans="1:5" ht="27.75" customHeight="1">
      <c r="A393" s="4">
        <v>390</v>
      </c>
      <c r="B393" s="5" t="str">
        <f t="shared" si="6"/>
        <v>004</v>
      </c>
      <c r="C393" s="5" t="s">
        <v>10</v>
      </c>
      <c r="D393" s="5" t="str">
        <f>"郑精娥"</f>
        <v>郑精娥</v>
      </c>
      <c r="E393" s="5" t="str">
        <f>"533320230708165423137775"</f>
        <v>533320230708165423137775</v>
      </c>
    </row>
    <row r="394" spans="1:5" ht="27.75" customHeight="1">
      <c r="A394" s="4">
        <v>391</v>
      </c>
      <c r="B394" s="5" t="str">
        <f aca="true" t="shared" si="7" ref="B394:B421">"004"</f>
        <v>004</v>
      </c>
      <c r="C394" s="5" t="s">
        <v>10</v>
      </c>
      <c r="D394" s="5" t="str">
        <f>"司徒慧敏"</f>
        <v>司徒慧敏</v>
      </c>
      <c r="E394" s="5" t="str">
        <f>"533320230711084557138150"</f>
        <v>533320230711084557138150</v>
      </c>
    </row>
    <row r="395" spans="1:5" ht="27.75" customHeight="1">
      <c r="A395" s="4">
        <v>392</v>
      </c>
      <c r="B395" s="5" t="str">
        <f t="shared" si="7"/>
        <v>004</v>
      </c>
      <c r="C395" s="5" t="s">
        <v>10</v>
      </c>
      <c r="D395" s="5" t="str">
        <f>"许振辉"</f>
        <v>许振辉</v>
      </c>
      <c r="E395" s="5" t="str">
        <f>"533320230710081831137890"</f>
        <v>533320230710081831137890</v>
      </c>
    </row>
    <row r="396" spans="1:5" ht="27.75" customHeight="1">
      <c r="A396" s="4">
        <v>393</v>
      </c>
      <c r="B396" s="5" t="str">
        <f t="shared" si="7"/>
        <v>004</v>
      </c>
      <c r="C396" s="5" t="s">
        <v>10</v>
      </c>
      <c r="D396" s="5" t="str">
        <f>"云凤"</f>
        <v>云凤</v>
      </c>
      <c r="E396" s="5" t="str">
        <f>"533320230710180812138039"</f>
        <v>533320230710180812138039</v>
      </c>
    </row>
    <row r="397" spans="1:5" ht="27.75" customHeight="1">
      <c r="A397" s="4">
        <v>394</v>
      </c>
      <c r="B397" s="5" t="str">
        <f t="shared" si="7"/>
        <v>004</v>
      </c>
      <c r="C397" s="5" t="s">
        <v>10</v>
      </c>
      <c r="D397" s="5" t="str">
        <f>"冯品凤"</f>
        <v>冯品凤</v>
      </c>
      <c r="E397" s="5" t="str">
        <f>"533320230711084858138151"</f>
        <v>533320230711084858138151</v>
      </c>
    </row>
    <row r="398" spans="1:5" ht="27.75" customHeight="1">
      <c r="A398" s="4">
        <v>395</v>
      </c>
      <c r="B398" s="5" t="str">
        <f t="shared" si="7"/>
        <v>004</v>
      </c>
      <c r="C398" s="5" t="s">
        <v>10</v>
      </c>
      <c r="D398" s="5" t="str">
        <f>"陈奕美"</f>
        <v>陈奕美</v>
      </c>
      <c r="E398" s="5" t="str">
        <f>"533320230711084137138149"</f>
        <v>533320230711084137138149</v>
      </c>
    </row>
    <row r="399" spans="1:5" ht="27.75" customHeight="1">
      <c r="A399" s="4">
        <v>396</v>
      </c>
      <c r="B399" s="5" t="str">
        <f t="shared" si="7"/>
        <v>004</v>
      </c>
      <c r="C399" s="5" t="s">
        <v>10</v>
      </c>
      <c r="D399" s="5" t="str">
        <f>"杨可"</f>
        <v>杨可</v>
      </c>
      <c r="E399" s="5" t="str">
        <f>"533320230711010412138125"</f>
        <v>533320230711010412138125</v>
      </c>
    </row>
    <row r="400" spans="1:5" ht="27.75" customHeight="1">
      <c r="A400" s="4">
        <v>397</v>
      </c>
      <c r="B400" s="5" t="str">
        <f t="shared" si="7"/>
        <v>004</v>
      </c>
      <c r="C400" s="5" t="s">
        <v>10</v>
      </c>
      <c r="D400" s="5" t="str">
        <f>"王亦晴"</f>
        <v>王亦晴</v>
      </c>
      <c r="E400" s="5" t="str">
        <f>"533320230711091739138160"</f>
        <v>533320230711091739138160</v>
      </c>
    </row>
    <row r="401" spans="1:5" ht="27.75" customHeight="1">
      <c r="A401" s="4">
        <v>398</v>
      </c>
      <c r="B401" s="5" t="str">
        <f t="shared" si="7"/>
        <v>004</v>
      </c>
      <c r="C401" s="5" t="s">
        <v>10</v>
      </c>
      <c r="D401" s="5" t="str">
        <f>"吉家琪"</f>
        <v>吉家琪</v>
      </c>
      <c r="E401" s="5" t="str">
        <f>"533320230711093305138167"</f>
        <v>533320230711093305138167</v>
      </c>
    </row>
    <row r="402" spans="1:5" ht="27.75" customHeight="1">
      <c r="A402" s="4">
        <v>399</v>
      </c>
      <c r="B402" s="5" t="str">
        <f t="shared" si="7"/>
        <v>004</v>
      </c>
      <c r="C402" s="5" t="s">
        <v>10</v>
      </c>
      <c r="D402" s="5" t="str">
        <f>"何启扬"</f>
        <v>何启扬</v>
      </c>
      <c r="E402" s="5" t="str">
        <f>"533320230710233645138115"</f>
        <v>533320230710233645138115</v>
      </c>
    </row>
    <row r="403" spans="1:5" ht="27.75" customHeight="1">
      <c r="A403" s="4">
        <v>400</v>
      </c>
      <c r="B403" s="5" t="str">
        <f t="shared" si="7"/>
        <v>004</v>
      </c>
      <c r="C403" s="5" t="s">
        <v>10</v>
      </c>
      <c r="D403" s="5" t="str">
        <f>"许林"</f>
        <v>许林</v>
      </c>
      <c r="E403" s="5" t="str">
        <f>"533320230711094641138172"</f>
        <v>533320230711094641138172</v>
      </c>
    </row>
    <row r="404" spans="1:5" ht="27.75" customHeight="1">
      <c r="A404" s="4">
        <v>401</v>
      </c>
      <c r="B404" s="5" t="str">
        <f t="shared" si="7"/>
        <v>004</v>
      </c>
      <c r="C404" s="5" t="s">
        <v>10</v>
      </c>
      <c r="D404" s="5" t="str">
        <f>"邵敏"</f>
        <v>邵敏</v>
      </c>
      <c r="E404" s="5" t="str">
        <f>"533320230711074916138139"</f>
        <v>533320230711074916138139</v>
      </c>
    </row>
    <row r="405" spans="1:5" ht="27.75" customHeight="1">
      <c r="A405" s="4">
        <v>402</v>
      </c>
      <c r="B405" s="5" t="str">
        <f t="shared" si="7"/>
        <v>004</v>
      </c>
      <c r="C405" s="5" t="s">
        <v>10</v>
      </c>
      <c r="D405" s="5" t="str">
        <f>"陈虹杉"</f>
        <v>陈虹杉</v>
      </c>
      <c r="E405" s="5" t="str">
        <f>"533320230711092441138162"</f>
        <v>533320230711092441138162</v>
      </c>
    </row>
    <row r="406" spans="1:5" ht="27.75" customHeight="1">
      <c r="A406" s="4">
        <v>403</v>
      </c>
      <c r="B406" s="5" t="str">
        <f t="shared" si="7"/>
        <v>004</v>
      </c>
      <c r="C406" s="5" t="s">
        <v>10</v>
      </c>
      <c r="D406" s="5" t="str">
        <f>"谭芸萃"</f>
        <v>谭芸萃</v>
      </c>
      <c r="E406" s="5" t="str">
        <f>"533320230711100014138174"</f>
        <v>533320230711100014138174</v>
      </c>
    </row>
    <row r="407" spans="1:5" ht="27.75" customHeight="1">
      <c r="A407" s="4">
        <v>404</v>
      </c>
      <c r="B407" s="5" t="str">
        <f t="shared" si="7"/>
        <v>004</v>
      </c>
      <c r="C407" s="5" t="s">
        <v>10</v>
      </c>
      <c r="D407" s="5" t="str">
        <f>"毛璐"</f>
        <v>毛璐</v>
      </c>
      <c r="E407" s="5" t="str">
        <f>"533320230711085102138152"</f>
        <v>533320230711085102138152</v>
      </c>
    </row>
    <row r="408" spans="1:5" ht="27.75" customHeight="1">
      <c r="A408" s="4">
        <v>405</v>
      </c>
      <c r="B408" s="5" t="str">
        <f t="shared" si="7"/>
        <v>004</v>
      </c>
      <c r="C408" s="5" t="s">
        <v>10</v>
      </c>
      <c r="D408" s="5" t="str">
        <f>"王露露"</f>
        <v>王露露</v>
      </c>
      <c r="E408" s="5" t="str">
        <f>"533320230711100315138176"</f>
        <v>533320230711100315138176</v>
      </c>
    </row>
    <row r="409" spans="1:5" ht="27.75" customHeight="1">
      <c r="A409" s="4">
        <v>406</v>
      </c>
      <c r="B409" s="5" t="str">
        <f t="shared" si="7"/>
        <v>004</v>
      </c>
      <c r="C409" s="5" t="s">
        <v>10</v>
      </c>
      <c r="D409" s="5" t="str">
        <f>"陈双盈"</f>
        <v>陈双盈</v>
      </c>
      <c r="E409" s="5" t="str">
        <f>"533320230706104201137351"</f>
        <v>533320230706104201137351</v>
      </c>
    </row>
    <row r="410" spans="1:5" ht="27.75" customHeight="1">
      <c r="A410" s="4">
        <v>407</v>
      </c>
      <c r="B410" s="5" t="str">
        <f t="shared" si="7"/>
        <v>004</v>
      </c>
      <c r="C410" s="5" t="s">
        <v>10</v>
      </c>
      <c r="D410" s="5" t="str">
        <f>"牛志雯"</f>
        <v>牛志雯</v>
      </c>
      <c r="E410" s="5" t="str">
        <f>"533320230710202459138071"</f>
        <v>533320230710202459138071</v>
      </c>
    </row>
    <row r="411" spans="1:5" ht="27.75" customHeight="1">
      <c r="A411" s="4">
        <v>408</v>
      </c>
      <c r="B411" s="5" t="str">
        <f t="shared" si="7"/>
        <v>004</v>
      </c>
      <c r="C411" s="5" t="s">
        <v>10</v>
      </c>
      <c r="D411" s="5" t="str">
        <f>"邓金沙"</f>
        <v>邓金沙</v>
      </c>
      <c r="E411" s="5" t="str">
        <f>"533320230711095131138173"</f>
        <v>533320230711095131138173</v>
      </c>
    </row>
    <row r="412" spans="1:5" ht="27.75" customHeight="1">
      <c r="A412" s="4">
        <v>409</v>
      </c>
      <c r="B412" s="5" t="str">
        <f t="shared" si="7"/>
        <v>004</v>
      </c>
      <c r="C412" s="5" t="s">
        <v>10</v>
      </c>
      <c r="D412" s="5" t="str">
        <f>"陈舒文"</f>
        <v>陈舒文</v>
      </c>
      <c r="E412" s="5" t="str">
        <f>"533320230706154521137484"</f>
        <v>533320230706154521137484</v>
      </c>
    </row>
    <row r="413" spans="1:5" ht="27.75" customHeight="1">
      <c r="A413" s="4">
        <v>410</v>
      </c>
      <c r="B413" s="5" t="str">
        <f t="shared" si="7"/>
        <v>004</v>
      </c>
      <c r="C413" s="5" t="s">
        <v>10</v>
      </c>
      <c r="D413" s="5" t="str">
        <f>"林曼妮"</f>
        <v>林曼妮</v>
      </c>
      <c r="E413" s="5" t="str">
        <f>"533320230710173813138034"</f>
        <v>533320230710173813138034</v>
      </c>
    </row>
    <row r="414" spans="1:5" ht="27.75" customHeight="1">
      <c r="A414" s="4">
        <v>411</v>
      </c>
      <c r="B414" s="5" t="str">
        <f t="shared" si="7"/>
        <v>004</v>
      </c>
      <c r="C414" s="5" t="s">
        <v>10</v>
      </c>
      <c r="D414" s="5" t="str">
        <f>"林葭蓓"</f>
        <v>林葭蓓</v>
      </c>
      <c r="E414" s="5" t="str">
        <f>"533320230711102847138181"</f>
        <v>533320230711102847138181</v>
      </c>
    </row>
    <row r="415" spans="1:5" ht="27.75" customHeight="1">
      <c r="A415" s="4">
        <v>412</v>
      </c>
      <c r="B415" s="5" t="str">
        <f t="shared" si="7"/>
        <v>004</v>
      </c>
      <c r="C415" s="5" t="s">
        <v>10</v>
      </c>
      <c r="D415" s="5" t="str">
        <f>"王承莹"</f>
        <v>王承莹</v>
      </c>
      <c r="E415" s="5" t="str">
        <f>"533320230711092712138164"</f>
        <v>533320230711092712138164</v>
      </c>
    </row>
    <row r="416" spans="1:5" ht="27.75" customHeight="1">
      <c r="A416" s="4">
        <v>413</v>
      </c>
      <c r="B416" s="5" t="str">
        <f t="shared" si="7"/>
        <v>004</v>
      </c>
      <c r="C416" s="5" t="s">
        <v>10</v>
      </c>
      <c r="D416" s="5" t="str">
        <f>"陈玉彩"</f>
        <v>陈玉彩</v>
      </c>
      <c r="E416" s="5" t="str">
        <f>"533320230711103923138187"</f>
        <v>533320230711103923138187</v>
      </c>
    </row>
    <row r="417" spans="1:5" ht="27.75" customHeight="1">
      <c r="A417" s="4">
        <v>414</v>
      </c>
      <c r="B417" s="5" t="str">
        <f t="shared" si="7"/>
        <v>004</v>
      </c>
      <c r="C417" s="5" t="s">
        <v>10</v>
      </c>
      <c r="D417" s="5" t="str">
        <f>"林芳欣"</f>
        <v>林芳欣</v>
      </c>
      <c r="E417" s="5" t="str">
        <f>"533320230711111431138195"</f>
        <v>533320230711111431138195</v>
      </c>
    </row>
    <row r="418" spans="1:5" ht="27.75" customHeight="1">
      <c r="A418" s="4">
        <v>415</v>
      </c>
      <c r="B418" s="5" t="str">
        <f t="shared" si="7"/>
        <v>004</v>
      </c>
      <c r="C418" s="5" t="s">
        <v>10</v>
      </c>
      <c r="D418" s="5" t="str">
        <f>"瞿晓娟"</f>
        <v>瞿晓娟</v>
      </c>
      <c r="E418" s="5" t="str">
        <f>"533320230711093659138170"</f>
        <v>533320230711093659138170</v>
      </c>
    </row>
    <row r="419" spans="1:5" ht="27.75" customHeight="1">
      <c r="A419" s="4">
        <v>416</v>
      </c>
      <c r="B419" s="5" t="str">
        <f t="shared" si="7"/>
        <v>004</v>
      </c>
      <c r="C419" s="5" t="s">
        <v>10</v>
      </c>
      <c r="D419" s="5" t="str">
        <f>"涂丽云"</f>
        <v>涂丽云</v>
      </c>
      <c r="E419" s="5" t="str">
        <f>"533320230711104640138188"</f>
        <v>533320230711104640138188</v>
      </c>
    </row>
    <row r="420" spans="1:5" ht="27.75" customHeight="1">
      <c r="A420" s="4">
        <v>417</v>
      </c>
      <c r="B420" s="5" t="str">
        <f t="shared" si="7"/>
        <v>004</v>
      </c>
      <c r="C420" s="5" t="s">
        <v>10</v>
      </c>
      <c r="D420" s="5" t="str">
        <f>"骆梓晴"</f>
        <v>骆梓晴</v>
      </c>
      <c r="E420" s="5" t="str">
        <f>"533320230711075021138140"</f>
        <v>533320230711075021138140</v>
      </c>
    </row>
    <row r="421" spans="1:5" ht="27.75" customHeight="1">
      <c r="A421" s="4">
        <v>418</v>
      </c>
      <c r="B421" s="5" t="str">
        <f t="shared" si="7"/>
        <v>004</v>
      </c>
      <c r="C421" s="5" t="s">
        <v>10</v>
      </c>
      <c r="D421" s="5" t="str">
        <f>"陈露"</f>
        <v>陈露</v>
      </c>
      <c r="E421" s="5" t="str">
        <f>"533320230711113233138201"</f>
        <v>533320230711113233138201</v>
      </c>
    </row>
    <row r="422" spans="1:5" ht="27.75" customHeight="1">
      <c r="A422" s="4">
        <v>419</v>
      </c>
      <c r="B422" s="5" t="str">
        <f aca="true" t="shared" si="8" ref="B422:B466">"005"</f>
        <v>005</v>
      </c>
      <c r="C422" s="5" t="s">
        <v>11</v>
      </c>
      <c r="D422" s="5" t="str">
        <f>"秦楚"</f>
        <v>秦楚</v>
      </c>
      <c r="E422" s="5" t="str">
        <f>"533320230705090256136650"</f>
        <v>533320230705090256136650</v>
      </c>
    </row>
    <row r="423" spans="1:5" ht="27.75" customHeight="1">
      <c r="A423" s="4">
        <v>420</v>
      </c>
      <c r="B423" s="5" t="str">
        <f t="shared" si="8"/>
        <v>005</v>
      </c>
      <c r="C423" s="5" t="s">
        <v>11</v>
      </c>
      <c r="D423" s="5" t="str">
        <f>"曾莹"</f>
        <v>曾莹</v>
      </c>
      <c r="E423" s="5" t="str">
        <f>"533320230705090346136652"</f>
        <v>533320230705090346136652</v>
      </c>
    </row>
    <row r="424" spans="1:5" ht="27.75" customHeight="1">
      <c r="A424" s="4">
        <v>421</v>
      </c>
      <c r="B424" s="5" t="str">
        <f t="shared" si="8"/>
        <v>005</v>
      </c>
      <c r="C424" s="5" t="s">
        <v>11</v>
      </c>
      <c r="D424" s="5" t="str">
        <f>"李斯璇"</f>
        <v>李斯璇</v>
      </c>
      <c r="E424" s="5" t="str">
        <f>"533320230705100040136724"</f>
        <v>533320230705100040136724</v>
      </c>
    </row>
    <row r="425" spans="1:5" ht="27.75" customHeight="1">
      <c r="A425" s="4">
        <v>422</v>
      </c>
      <c r="B425" s="5" t="str">
        <f t="shared" si="8"/>
        <v>005</v>
      </c>
      <c r="C425" s="5" t="s">
        <v>11</v>
      </c>
      <c r="D425" s="5" t="str">
        <f>"陈鹏升"</f>
        <v>陈鹏升</v>
      </c>
      <c r="E425" s="5" t="str">
        <f>"533320230705121129136848"</f>
        <v>533320230705121129136848</v>
      </c>
    </row>
    <row r="426" spans="1:5" ht="27.75" customHeight="1">
      <c r="A426" s="4">
        <v>423</v>
      </c>
      <c r="B426" s="5" t="str">
        <f t="shared" si="8"/>
        <v>005</v>
      </c>
      <c r="C426" s="5" t="s">
        <v>11</v>
      </c>
      <c r="D426" s="5" t="str">
        <f>"伊力亚尔·吐鲁洪"</f>
        <v>伊力亚尔·吐鲁洪</v>
      </c>
      <c r="E426" s="5" t="str">
        <f>"533320230705120811136844"</f>
        <v>533320230705120811136844</v>
      </c>
    </row>
    <row r="427" spans="1:5" ht="27.75" customHeight="1">
      <c r="A427" s="4">
        <v>424</v>
      </c>
      <c r="B427" s="5" t="str">
        <f t="shared" si="8"/>
        <v>005</v>
      </c>
      <c r="C427" s="5" t="s">
        <v>11</v>
      </c>
      <c r="D427" s="5" t="str">
        <f>"龙云星"</f>
        <v>龙云星</v>
      </c>
      <c r="E427" s="5" t="str">
        <f>"533320230705153054136954"</f>
        <v>533320230705153054136954</v>
      </c>
    </row>
    <row r="428" spans="1:5" ht="27.75" customHeight="1">
      <c r="A428" s="4">
        <v>425</v>
      </c>
      <c r="B428" s="5" t="str">
        <f t="shared" si="8"/>
        <v>005</v>
      </c>
      <c r="C428" s="5" t="s">
        <v>11</v>
      </c>
      <c r="D428" s="5" t="str">
        <f>"肖柏玉"</f>
        <v>肖柏玉</v>
      </c>
      <c r="E428" s="5" t="str">
        <f>"533320230705155013136970"</f>
        <v>533320230705155013136970</v>
      </c>
    </row>
    <row r="429" spans="1:5" ht="27.75" customHeight="1">
      <c r="A429" s="4">
        <v>426</v>
      </c>
      <c r="B429" s="5" t="str">
        <f t="shared" si="8"/>
        <v>005</v>
      </c>
      <c r="C429" s="5" t="s">
        <v>11</v>
      </c>
      <c r="D429" s="5" t="str">
        <f>"王馨"</f>
        <v>王馨</v>
      </c>
      <c r="E429" s="5" t="str">
        <f>"533320230705165140137019"</f>
        <v>533320230705165140137019</v>
      </c>
    </row>
    <row r="430" spans="1:5" ht="27.75" customHeight="1">
      <c r="A430" s="4">
        <v>427</v>
      </c>
      <c r="B430" s="5" t="str">
        <f t="shared" si="8"/>
        <v>005</v>
      </c>
      <c r="C430" s="5" t="s">
        <v>11</v>
      </c>
      <c r="D430" s="5" t="str">
        <f>"张心洁"</f>
        <v>张心洁</v>
      </c>
      <c r="E430" s="5" t="str">
        <f>"533320230705170816137025"</f>
        <v>533320230705170816137025</v>
      </c>
    </row>
    <row r="431" spans="1:5" ht="27.75" customHeight="1">
      <c r="A431" s="4">
        <v>428</v>
      </c>
      <c r="B431" s="5" t="str">
        <f t="shared" si="8"/>
        <v>005</v>
      </c>
      <c r="C431" s="5" t="s">
        <v>11</v>
      </c>
      <c r="D431" s="5" t="str">
        <f>"陈春伶"</f>
        <v>陈春伶</v>
      </c>
      <c r="E431" s="5" t="str">
        <f>"533320230705184920137084"</f>
        <v>533320230705184920137084</v>
      </c>
    </row>
    <row r="432" spans="1:5" ht="27.75" customHeight="1">
      <c r="A432" s="4">
        <v>429</v>
      </c>
      <c r="B432" s="5" t="str">
        <f t="shared" si="8"/>
        <v>005</v>
      </c>
      <c r="C432" s="5" t="s">
        <v>11</v>
      </c>
      <c r="D432" s="5" t="str">
        <f>"王岚"</f>
        <v>王岚</v>
      </c>
      <c r="E432" s="5" t="str">
        <f>"533320230705203439137142"</f>
        <v>533320230705203439137142</v>
      </c>
    </row>
    <row r="433" spans="1:5" ht="27.75" customHeight="1">
      <c r="A433" s="4">
        <v>430</v>
      </c>
      <c r="B433" s="5" t="str">
        <f t="shared" si="8"/>
        <v>005</v>
      </c>
      <c r="C433" s="5" t="s">
        <v>11</v>
      </c>
      <c r="D433" s="5" t="str">
        <f>"翁小羽"</f>
        <v>翁小羽</v>
      </c>
      <c r="E433" s="5" t="str">
        <f>"533320230705201025137129"</f>
        <v>533320230705201025137129</v>
      </c>
    </row>
    <row r="434" spans="1:5" ht="27.75" customHeight="1">
      <c r="A434" s="4">
        <v>431</v>
      </c>
      <c r="B434" s="5" t="str">
        <f t="shared" si="8"/>
        <v>005</v>
      </c>
      <c r="C434" s="5" t="s">
        <v>11</v>
      </c>
      <c r="D434" s="5" t="str">
        <f>"陈佳景"</f>
        <v>陈佳景</v>
      </c>
      <c r="E434" s="5" t="str">
        <f>"533320230705213819137186"</f>
        <v>533320230705213819137186</v>
      </c>
    </row>
    <row r="435" spans="1:5" ht="27.75" customHeight="1">
      <c r="A435" s="4">
        <v>432</v>
      </c>
      <c r="B435" s="5" t="str">
        <f t="shared" si="8"/>
        <v>005</v>
      </c>
      <c r="C435" s="5" t="s">
        <v>11</v>
      </c>
      <c r="D435" s="5" t="str">
        <f>"龙虹晓"</f>
        <v>龙虹晓</v>
      </c>
      <c r="E435" s="5" t="str">
        <f>"533320230705212731137176"</f>
        <v>533320230705212731137176</v>
      </c>
    </row>
    <row r="436" spans="1:5" ht="27.75" customHeight="1">
      <c r="A436" s="4">
        <v>433</v>
      </c>
      <c r="B436" s="5" t="str">
        <f t="shared" si="8"/>
        <v>005</v>
      </c>
      <c r="C436" s="5" t="s">
        <v>11</v>
      </c>
      <c r="D436" s="5" t="str">
        <f>"吴亭"</f>
        <v>吴亭</v>
      </c>
      <c r="E436" s="5" t="str">
        <f>"533320230706101457137329"</f>
        <v>533320230706101457137329</v>
      </c>
    </row>
    <row r="437" spans="1:5" ht="27.75" customHeight="1">
      <c r="A437" s="4">
        <v>434</v>
      </c>
      <c r="B437" s="5" t="str">
        <f t="shared" si="8"/>
        <v>005</v>
      </c>
      <c r="C437" s="5" t="s">
        <v>11</v>
      </c>
      <c r="D437" s="5" t="str">
        <f>"黄欣欣"</f>
        <v>黄欣欣</v>
      </c>
      <c r="E437" s="5" t="str">
        <f>"533320230706100801137324"</f>
        <v>533320230706100801137324</v>
      </c>
    </row>
    <row r="438" spans="1:5" ht="27.75" customHeight="1">
      <c r="A438" s="4">
        <v>435</v>
      </c>
      <c r="B438" s="5" t="str">
        <f t="shared" si="8"/>
        <v>005</v>
      </c>
      <c r="C438" s="5" t="s">
        <v>11</v>
      </c>
      <c r="D438" s="5" t="str">
        <f>"陈欢欢"</f>
        <v>陈欢欢</v>
      </c>
      <c r="E438" s="5" t="str">
        <f>"533320230706154218137481"</f>
        <v>533320230706154218137481</v>
      </c>
    </row>
    <row r="439" spans="1:5" ht="27.75" customHeight="1">
      <c r="A439" s="4">
        <v>436</v>
      </c>
      <c r="B439" s="5" t="str">
        <f t="shared" si="8"/>
        <v>005</v>
      </c>
      <c r="C439" s="5" t="s">
        <v>11</v>
      </c>
      <c r="D439" s="5" t="str">
        <f>"符成丹"</f>
        <v>符成丹</v>
      </c>
      <c r="E439" s="5" t="str">
        <f>"533320230706161659137503"</f>
        <v>533320230706161659137503</v>
      </c>
    </row>
    <row r="440" spans="1:5" ht="27.75" customHeight="1">
      <c r="A440" s="4">
        <v>437</v>
      </c>
      <c r="B440" s="5" t="str">
        <f t="shared" si="8"/>
        <v>005</v>
      </c>
      <c r="C440" s="5" t="s">
        <v>11</v>
      </c>
      <c r="D440" s="5" t="str">
        <f>"金雅丽"</f>
        <v>金雅丽</v>
      </c>
      <c r="E440" s="5" t="str">
        <f>"533320230706172748137539"</f>
        <v>533320230706172748137539</v>
      </c>
    </row>
    <row r="441" spans="1:5" ht="27.75" customHeight="1">
      <c r="A441" s="4">
        <v>438</v>
      </c>
      <c r="B441" s="5" t="str">
        <f t="shared" si="8"/>
        <v>005</v>
      </c>
      <c r="C441" s="5" t="s">
        <v>11</v>
      </c>
      <c r="D441" s="5" t="str">
        <f>"甄碧莹"</f>
        <v>甄碧莹</v>
      </c>
      <c r="E441" s="5" t="str">
        <f>"533320230706170637137532"</f>
        <v>533320230706170637137532</v>
      </c>
    </row>
    <row r="442" spans="1:5" ht="27.75" customHeight="1">
      <c r="A442" s="4">
        <v>439</v>
      </c>
      <c r="B442" s="5" t="str">
        <f t="shared" si="8"/>
        <v>005</v>
      </c>
      <c r="C442" s="5" t="s">
        <v>11</v>
      </c>
      <c r="D442" s="5" t="str">
        <f>"林红香"</f>
        <v>林红香</v>
      </c>
      <c r="E442" s="5" t="str">
        <f>"533320230705121900136850"</f>
        <v>533320230705121900136850</v>
      </c>
    </row>
    <row r="443" spans="1:5" ht="27.75" customHeight="1">
      <c r="A443" s="4">
        <v>440</v>
      </c>
      <c r="B443" s="5" t="str">
        <f t="shared" si="8"/>
        <v>005</v>
      </c>
      <c r="C443" s="5" t="s">
        <v>11</v>
      </c>
      <c r="D443" s="5" t="str">
        <f>"廖旖霓"</f>
        <v>廖旖霓</v>
      </c>
      <c r="E443" s="5" t="str">
        <f>"533320230706190821137562"</f>
        <v>533320230706190821137562</v>
      </c>
    </row>
    <row r="444" spans="1:5" ht="27.75" customHeight="1">
      <c r="A444" s="4">
        <v>441</v>
      </c>
      <c r="B444" s="5" t="str">
        <f t="shared" si="8"/>
        <v>005</v>
      </c>
      <c r="C444" s="5" t="s">
        <v>11</v>
      </c>
      <c r="D444" s="5" t="str">
        <f>"黄舒"</f>
        <v>黄舒</v>
      </c>
      <c r="E444" s="5" t="str">
        <f>"533320230705171514137033"</f>
        <v>533320230705171514137033</v>
      </c>
    </row>
    <row r="445" spans="1:5" ht="27.75" customHeight="1">
      <c r="A445" s="4">
        <v>442</v>
      </c>
      <c r="B445" s="5" t="str">
        <f t="shared" si="8"/>
        <v>005</v>
      </c>
      <c r="C445" s="5" t="s">
        <v>11</v>
      </c>
      <c r="D445" s="5" t="str">
        <f>"李彦江"</f>
        <v>李彦江</v>
      </c>
      <c r="E445" s="5" t="str">
        <f>"533320230706190838137563"</f>
        <v>533320230706190838137563</v>
      </c>
    </row>
    <row r="446" spans="1:5" ht="27.75" customHeight="1">
      <c r="A446" s="4">
        <v>443</v>
      </c>
      <c r="B446" s="5" t="str">
        <f t="shared" si="8"/>
        <v>005</v>
      </c>
      <c r="C446" s="5" t="s">
        <v>11</v>
      </c>
      <c r="D446" s="5" t="str">
        <f>"岑苗"</f>
        <v>岑苗</v>
      </c>
      <c r="E446" s="5" t="str">
        <f>"533320230707133325137677"</f>
        <v>533320230707133325137677</v>
      </c>
    </row>
    <row r="447" spans="1:5" ht="27.75" customHeight="1">
      <c r="A447" s="4">
        <v>444</v>
      </c>
      <c r="B447" s="5" t="str">
        <f t="shared" si="8"/>
        <v>005</v>
      </c>
      <c r="C447" s="5" t="s">
        <v>11</v>
      </c>
      <c r="D447" s="5" t="str">
        <f>"符晓丹"</f>
        <v>符晓丹</v>
      </c>
      <c r="E447" s="5" t="str">
        <f>"533320230707141008137679"</f>
        <v>533320230707141008137679</v>
      </c>
    </row>
    <row r="448" spans="1:5" ht="27.75" customHeight="1">
      <c r="A448" s="4">
        <v>445</v>
      </c>
      <c r="B448" s="5" t="str">
        <f t="shared" si="8"/>
        <v>005</v>
      </c>
      <c r="C448" s="5" t="s">
        <v>11</v>
      </c>
      <c r="D448" s="5" t="str">
        <f>"徐薇淋"</f>
        <v>徐薇淋</v>
      </c>
      <c r="E448" s="5" t="str">
        <f>"533320230706182612137551"</f>
        <v>533320230706182612137551</v>
      </c>
    </row>
    <row r="449" spans="1:5" ht="27.75" customHeight="1">
      <c r="A449" s="4">
        <v>446</v>
      </c>
      <c r="B449" s="5" t="str">
        <f t="shared" si="8"/>
        <v>005</v>
      </c>
      <c r="C449" s="5" t="s">
        <v>11</v>
      </c>
      <c r="D449" s="5" t="str">
        <f>"史珂"</f>
        <v>史珂</v>
      </c>
      <c r="E449" s="5" t="str">
        <f>"533320230707222544137742"</f>
        <v>533320230707222544137742</v>
      </c>
    </row>
    <row r="450" spans="1:5" ht="27.75" customHeight="1">
      <c r="A450" s="4">
        <v>447</v>
      </c>
      <c r="B450" s="5" t="str">
        <f t="shared" si="8"/>
        <v>005</v>
      </c>
      <c r="C450" s="5" t="s">
        <v>11</v>
      </c>
      <c r="D450" s="5" t="str">
        <f>"易瑾瑶"</f>
        <v>易瑾瑶</v>
      </c>
      <c r="E450" s="5" t="str">
        <f>"533320230705113850136820"</f>
        <v>533320230705113850136820</v>
      </c>
    </row>
    <row r="451" spans="1:5" ht="27.75" customHeight="1">
      <c r="A451" s="4">
        <v>448</v>
      </c>
      <c r="B451" s="5" t="str">
        <f t="shared" si="8"/>
        <v>005</v>
      </c>
      <c r="C451" s="5" t="s">
        <v>11</v>
      </c>
      <c r="D451" s="5" t="str">
        <f>"胡仁馨"</f>
        <v>胡仁馨</v>
      </c>
      <c r="E451" s="5" t="str">
        <f>"533320230706200919137577"</f>
        <v>533320230706200919137577</v>
      </c>
    </row>
    <row r="452" spans="1:5" ht="27.75" customHeight="1">
      <c r="A452" s="4">
        <v>449</v>
      </c>
      <c r="B452" s="5" t="str">
        <f t="shared" si="8"/>
        <v>005</v>
      </c>
      <c r="C452" s="5" t="s">
        <v>11</v>
      </c>
      <c r="D452" s="5" t="str">
        <f>"余亚利"</f>
        <v>余亚利</v>
      </c>
      <c r="E452" s="5" t="str">
        <f>"533320230709130025137828"</f>
        <v>533320230709130025137828</v>
      </c>
    </row>
    <row r="453" spans="1:5" ht="27.75" customHeight="1">
      <c r="A453" s="4">
        <v>450</v>
      </c>
      <c r="B453" s="5" t="str">
        <f t="shared" si="8"/>
        <v>005</v>
      </c>
      <c r="C453" s="5" t="s">
        <v>11</v>
      </c>
      <c r="D453" s="5" t="str">
        <f>"雷雅迪"</f>
        <v>雷雅迪</v>
      </c>
      <c r="E453" s="5" t="str">
        <f>"533320230709141427137835"</f>
        <v>533320230709141427137835</v>
      </c>
    </row>
    <row r="454" spans="1:5" ht="27.75" customHeight="1">
      <c r="A454" s="4">
        <v>451</v>
      </c>
      <c r="B454" s="5" t="str">
        <f t="shared" si="8"/>
        <v>005</v>
      </c>
      <c r="C454" s="5" t="s">
        <v>11</v>
      </c>
      <c r="D454" s="5" t="str">
        <f>"陈阳"</f>
        <v>陈阳</v>
      </c>
      <c r="E454" s="5" t="str">
        <f>"533320230709161456137848"</f>
        <v>533320230709161456137848</v>
      </c>
    </row>
    <row r="455" spans="1:5" ht="27.75" customHeight="1">
      <c r="A455" s="4">
        <v>452</v>
      </c>
      <c r="B455" s="5" t="str">
        <f t="shared" si="8"/>
        <v>005</v>
      </c>
      <c r="C455" s="5" t="s">
        <v>11</v>
      </c>
      <c r="D455" s="5" t="str">
        <f>"郑雅文"</f>
        <v>郑雅文</v>
      </c>
      <c r="E455" s="5" t="str">
        <f>"533320230705192844137109"</f>
        <v>533320230705192844137109</v>
      </c>
    </row>
    <row r="456" spans="1:5" ht="27.75" customHeight="1">
      <c r="A456" s="4">
        <v>453</v>
      </c>
      <c r="B456" s="5" t="str">
        <f t="shared" si="8"/>
        <v>005</v>
      </c>
      <c r="C456" s="5" t="s">
        <v>11</v>
      </c>
      <c r="D456" s="5" t="str">
        <f>"周建雅"</f>
        <v>周建雅</v>
      </c>
      <c r="E456" s="5" t="str">
        <f>"533320230709190355137860"</f>
        <v>533320230709190355137860</v>
      </c>
    </row>
    <row r="457" spans="1:5" ht="27.75" customHeight="1">
      <c r="A457" s="4">
        <v>454</v>
      </c>
      <c r="B457" s="5" t="str">
        <f t="shared" si="8"/>
        <v>005</v>
      </c>
      <c r="C457" s="5" t="s">
        <v>11</v>
      </c>
      <c r="D457" s="5" t="str">
        <f>"鲜湘湘"</f>
        <v>鲜湘湘</v>
      </c>
      <c r="E457" s="5" t="str">
        <f>"533320230707092325137637"</f>
        <v>533320230707092325137637</v>
      </c>
    </row>
    <row r="458" spans="1:5" ht="27.75" customHeight="1">
      <c r="A458" s="4">
        <v>455</v>
      </c>
      <c r="B458" s="5" t="str">
        <f t="shared" si="8"/>
        <v>005</v>
      </c>
      <c r="C458" s="5" t="s">
        <v>11</v>
      </c>
      <c r="D458" s="5" t="str">
        <f>"王韵怡"</f>
        <v>王韵怡</v>
      </c>
      <c r="E458" s="5" t="str">
        <f>"533320230705132219136891"</f>
        <v>533320230705132219136891</v>
      </c>
    </row>
    <row r="459" spans="1:5" ht="27.75" customHeight="1">
      <c r="A459" s="4">
        <v>456</v>
      </c>
      <c r="B459" s="5" t="str">
        <f t="shared" si="8"/>
        <v>005</v>
      </c>
      <c r="C459" s="5" t="s">
        <v>11</v>
      </c>
      <c r="D459" s="5" t="str">
        <f>"李绘"</f>
        <v>李绘</v>
      </c>
      <c r="E459" s="5" t="str">
        <f>"533320230710141218137978"</f>
        <v>533320230710141218137978</v>
      </c>
    </row>
    <row r="460" spans="1:5" ht="27.75" customHeight="1">
      <c r="A460" s="4">
        <v>457</v>
      </c>
      <c r="B460" s="5" t="str">
        <f t="shared" si="8"/>
        <v>005</v>
      </c>
      <c r="C460" s="5" t="s">
        <v>11</v>
      </c>
      <c r="D460" s="5" t="str">
        <f>"符子浩"</f>
        <v>符子浩</v>
      </c>
      <c r="E460" s="5" t="str">
        <f>"533320230710075320137888"</f>
        <v>533320230710075320137888</v>
      </c>
    </row>
    <row r="461" spans="1:5" ht="27.75" customHeight="1">
      <c r="A461" s="4">
        <v>458</v>
      </c>
      <c r="B461" s="5" t="str">
        <f t="shared" si="8"/>
        <v>005</v>
      </c>
      <c r="C461" s="5" t="s">
        <v>11</v>
      </c>
      <c r="D461" s="5" t="str">
        <f>"刘雪"</f>
        <v>刘雪</v>
      </c>
      <c r="E461" s="5" t="str">
        <f>"533320230705183343137081"</f>
        <v>533320230705183343137081</v>
      </c>
    </row>
    <row r="462" spans="1:5" ht="27.75" customHeight="1">
      <c r="A462" s="4">
        <v>459</v>
      </c>
      <c r="B462" s="5" t="str">
        <f t="shared" si="8"/>
        <v>005</v>
      </c>
      <c r="C462" s="5" t="s">
        <v>11</v>
      </c>
      <c r="D462" s="5" t="str">
        <f>"李莉莉"</f>
        <v>李莉莉</v>
      </c>
      <c r="E462" s="5" t="str">
        <f>"533320230710160830138009"</f>
        <v>533320230710160830138009</v>
      </c>
    </row>
    <row r="463" spans="1:5" ht="27.75" customHeight="1">
      <c r="A463" s="4">
        <v>460</v>
      </c>
      <c r="B463" s="5" t="str">
        <f t="shared" si="8"/>
        <v>005</v>
      </c>
      <c r="C463" s="5" t="s">
        <v>11</v>
      </c>
      <c r="D463" s="5" t="str">
        <f>"钟昕宸"</f>
        <v>钟昕宸</v>
      </c>
      <c r="E463" s="5" t="str">
        <f>"533320230710161401138012"</f>
        <v>533320230710161401138012</v>
      </c>
    </row>
    <row r="464" spans="1:5" ht="27.75" customHeight="1">
      <c r="A464" s="4">
        <v>461</v>
      </c>
      <c r="B464" s="5" t="str">
        <f t="shared" si="8"/>
        <v>005</v>
      </c>
      <c r="C464" s="5" t="s">
        <v>11</v>
      </c>
      <c r="D464" s="5" t="str">
        <f>"周红慧"</f>
        <v>周红慧</v>
      </c>
      <c r="E464" s="5" t="str">
        <f>"533320230710205326138080"</f>
        <v>533320230710205326138080</v>
      </c>
    </row>
    <row r="465" spans="1:5" ht="27.75" customHeight="1">
      <c r="A465" s="4">
        <v>462</v>
      </c>
      <c r="B465" s="5" t="str">
        <f t="shared" si="8"/>
        <v>005</v>
      </c>
      <c r="C465" s="5" t="s">
        <v>11</v>
      </c>
      <c r="D465" s="5" t="str">
        <f>"徐瑶"</f>
        <v>徐瑶</v>
      </c>
      <c r="E465" s="5" t="str">
        <f>"533320230705211718137172"</f>
        <v>533320230705211718137172</v>
      </c>
    </row>
    <row r="466" spans="1:5" ht="27.75" customHeight="1">
      <c r="A466" s="4">
        <v>463</v>
      </c>
      <c r="B466" s="5" t="str">
        <f t="shared" si="8"/>
        <v>005</v>
      </c>
      <c r="C466" s="5" t="s">
        <v>11</v>
      </c>
      <c r="D466" s="5" t="str">
        <f>"黄秋瑜"</f>
        <v>黄秋瑜</v>
      </c>
      <c r="E466" s="5" t="str">
        <f>"533320230711113902138203"</f>
        <v>533320230711113902138203</v>
      </c>
    </row>
    <row r="467" spans="1:5" ht="27.75" customHeight="1">
      <c r="A467" s="4">
        <v>464</v>
      </c>
      <c r="B467" s="5" t="str">
        <f>"006"</f>
        <v>006</v>
      </c>
      <c r="C467" s="5" t="s">
        <v>12</v>
      </c>
      <c r="D467" s="5" t="str">
        <f>"郑秋夏"</f>
        <v>郑秋夏</v>
      </c>
      <c r="E467" s="5" t="str">
        <f>"533320230705140811136910"</f>
        <v>533320230705140811136910</v>
      </c>
    </row>
    <row r="468" spans="1:5" ht="27.75" customHeight="1">
      <c r="A468" s="4">
        <v>465</v>
      </c>
      <c r="B468" s="5" t="str">
        <f>"006"</f>
        <v>006</v>
      </c>
      <c r="C468" s="5" t="s">
        <v>12</v>
      </c>
      <c r="D468" s="5" t="str">
        <f>"郑小影"</f>
        <v>郑小影</v>
      </c>
      <c r="E468" s="5" t="str">
        <f>"533320230706125845137408"</f>
        <v>533320230706125845137408</v>
      </c>
    </row>
    <row r="469" spans="1:5" ht="27.75" customHeight="1">
      <c r="A469" s="4">
        <v>466</v>
      </c>
      <c r="B469" s="5" t="str">
        <f>"006"</f>
        <v>006</v>
      </c>
      <c r="C469" s="5" t="s">
        <v>12</v>
      </c>
      <c r="D469" s="5" t="str">
        <f>"贺欢"</f>
        <v>贺欢</v>
      </c>
      <c r="E469" s="5" t="str">
        <f>"533320230707121302137666"</f>
        <v>533320230707121302137666</v>
      </c>
    </row>
    <row r="470" spans="1:5" ht="27.75" customHeight="1">
      <c r="A470" s="4">
        <v>467</v>
      </c>
      <c r="B470" s="5" t="str">
        <f>"006"</f>
        <v>006</v>
      </c>
      <c r="C470" s="5" t="s">
        <v>12</v>
      </c>
      <c r="D470" s="5" t="str">
        <f>"武艳琴"</f>
        <v>武艳琴</v>
      </c>
      <c r="E470" s="5" t="str">
        <f>"533320230706152019137466"</f>
        <v>533320230706152019137466</v>
      </c>
    </row>
    <row r="471" spans="1:5" ht="27.75" customHeight="1">
      <c r="A471" s="4">
        <v>468</v>
      </c>
      <c r="B471" s="5" t="str">
        <f aca="true" t="shared" si="9" ref="B471:B492">"007"</f>
        <v>007</v>
      </c>
      <c r="C471" s="5" t="s">
        <v>13</v>
      </c>
      <c r="D471" s="5" t="str">
        <f>"刘佳"</f>
        <v>刘佳</v>
      </c>
      <c r="E471" s="5" t="str">
        <f>"533320230705092253136680"</f>
        <v>533320230705092253136680</v>
      </c>
    </row>
    <row r="472" spans="1:5" ht="27.75" customHeight="1">
      <c r="A472" s="4">
        <v>469</v>
      </c>
      <c r="B472" s="5" t="str">
        <f t="shared" si="9"/>
        <v>007</v>
      </c>
      <c r="C472" s="5" t="s">
        <v>13</v>
      </c>
      <c r="D472" s="5" t="str">
        <f>"王静"</f>
        <v>王静</v>
      </c>
      <c r="E472" s="5" t="str">
        <f>"533320230705121931136852"</f>
        <v>533320230705121931136852</v>
      </c>
    </row>
    <row r="473" spans="1:5" ht="27.75" customHeight="1">
      <c r="A473" s="4">
        <v>470</v>
      </c>
      <c r="B473" s="5" t="str">
        <f t="shared" si="9"/>
        <v>007</v>
      </c>
      <c r="C473" s="5" t="s">
        <v>13</v>
      </c>
      <c r="D473" s="5" t="str">
        <f>"陈学随"</f>
        <v>陈学随</v>
      </c>
      <c r="E473" s="5" t="str">
        <f>"533320230705125606136876"</f>
        <v>533320230705125606136876</v>
      </c>
    </row>
    <row r="474" spans="1:5" ht="27.75" customHeight="1">
      <c r="A474" s="4">
        <v>471</v>
      </c>
      <c r="B474" s="5" t="str">
        <f t="shared" si="9"/>
        <v>007</v>
      </c>
      <c r="C474" s="5" t="s">
        <v>13</v>
      </c>
      <c r="D474" s="5" t="str">
        <f>"方燕萍"</f>
        <v>方燕萍</v>
      </c>
      <c r="E474" s="5" t="str">
        <f>"533320230705103328136760"</f>
        <v>533320230705103328136760</v>
      </c>
    </row>
    <row r="475" spans="1:5" ht="27.75" customHeight="1">
      <c r="A475" s="4">
        <v>472</v>
      </c>
      <c r="B475" s="5" t="str">
        <f t="shared" si="9"/>
        <v>007</v>
      </c>
      <c r="C475" s="5" t="s">
        <v>13</v>
      </c>
      <c r="D475" s="5" t="str">
        <f>"刘露媛"</f>
        <v>刘露媛</v>
      </c>
      <c r="E475" s="5" t="str">
        <f>"533320230705094526136708"</f>
        <v>533320230705094526136708</v>
      </c>
    </row>
    <row r="476" spans="1:5" ht="27.75" customHeight="1">
      <c r="A476" s="4">
        <v>473</v>
      </c>
      <c r="B476" s="5" t="str">
        <f t="shared" si="9"/>
        <v>007</v>
      </c>
      <c r="C476" s="5" t="s">
        <v>13</v>
      </c>
      <c r="D476" s="5" t="str">
        <f>"陈怡志"</f>
        <v>陈怡志</v>
      </c>
      <c r="E476" s="5" t="str">
        <f>"533320230705171353137031"</f>
        <v>533320230705171353137031</v>
      </c>
    </row>
    <row r="477" spans="1:5" ht="27.75" customHeight="1">
      <c r="A477" s="4">
        <v>474</v>
      </c>
      <c r="B477" s="5" t="str">
        <f t="shared" si="9"/>
        <v>007</v>
      </c>
      <c r="C477" s="5" t="s">
        <v>13</v>
      </c>
      <c r="D477" s="5" t="str">
        <f>"李晶晶"</f>
        <v>李晶晶</v>
      </c>
      <c r="E477" s="5" t="str">
        <f>"533320230705172742137042"</f>
        <v>533320230705172742137042</v>
      </c>
    </row>
    <row r="478" spans="1:5" ht="27.75" customHeight="1">
      <c r="A478" s="4">
        <v>475</v>
      </c>
      <c r="B478" s="5" t="str">
        <f t="shared" si="9"/>
        <v>007</v>
      </c>
      <c r="C478" s="5" t="s">
        <v>13</v>
      </c>
      <c r="D478" s="5" t="str">
        <f>"陈飞"</f>
        <v>陈飞</v>
      </c>
      <c r="E478" s="5" t="str">
        <f>"533320230705205240137156"</f>
        <v>533320230705205240137156</v>
      </c>
    </row>
    <row r="479" spans="1:5" ht="27.75" customHeight="1">
      <c r="A479" s="4">
        <v>476</v>
      </c>
      <c r="B479" s="5" t="str">
        <f t="shared" si="9"/>
        <v>007</v>
      </c>
      <c r="C479" s="5" t="s">
        <v>13</v>
      </c>
      <c r="D479" s="5" t="str">
        <f>"陈嘉慧"</f>
        <v>陈嘉慧</v>
      </c>
      <c r="E479" s="5" t="str">
        <f>"533320230706090521137293"</f>
        <v>533320230706090521137293</v>
      </c>
    </row>
    <row r="480" spans="1:5" ht="27.75" customHeight="1">
      <c r="A480" s="4">
        <v>477</v>
      </c>
      <c r="B480" s="5" t="str">
        <f t="shared" si="9"/>
        <v>007</v>
      </c>
      <c r="C480" s="5" t="s">
        <v>13</v>
      </c>
      <c r="D480" s="5" t="str">
        <f>"黄蕾"</f>
        <v>黄蕾</v>
      </c>
      <c r="E480" s="5" t="str">
        <f>"533320230706123055137399"</f>
        <v>533320230706123055137399</v>
      </c>
    </row>
    <row r="481" spans="1:5" ht="27.75" customHeight="1">
      <c r="A481" s="4">
        <v>478</v>
      </c>
      <c r="B481" s="5" t="str">
        <f t="shared" si="9"/>
        <v>007</v>
      </c>
      <c r="C481" s="5" t="s">
        <v>13</v>
      </c>
      <c r="D481" s="5" t="str">
        <f>"王宇"</f>
        <v>王宇</v>
      </c>
      <c r="E481" s="5" t="str">
        <f>"533320230706145427137452"</f>
        <v>533320230706145427137452</v>
      </c>
    </row>
    <row r="482" spans="1:5" ht="27.75" customHeight="1">
      <c r="A482" s="4">
        <v>479</v>
      </c>
      <c r="B482" s="5" t="str">
        <f t="shared" si="9"/>
        <v>007</v>
      </c>
      <c r="C482" s="5" t="s">
        <v>13</v>
      </c>
      <c r="D482" s="5" t="str">
        <f>"文家胜"</f>
        <v>文家胜</v>
      </c>
      <c r="E482" s="5" t="str">
        <f>"533320230705213456137183"</f>
        <v>533320230705213456137183</v>
      </c>
    </row>
    <row r="483" spans="1:5" ht="27.75" customHeight="1">
      <c r="A483" s="4">
        <v>480</v>
      </c>
      <c r="B483" s="5" t="str">
        <f t="shared" si="9"/>
        <v>007</v>
      </c>
      <c r="C483" s="5" t="s">
        <v>13</v>
      </c>
      <c r="D483" s="5" t="str">
        <f>"赵炳烨"</f>
        <v>赵炳烨</v>
      </c>
      <c r="E483" s="5" t="str">
        <f>"533320230707084539137629"</f>
        <v>533320230707084539137629</v>
      </c>
    </row>
    <row r="484" spans="1:5" ht="27.75" customHeight="1">
      <c r="A484" s="4">
        <v>481</v>
      </c>
      <c r="B484" s="5" t="str">
        <f t="shared" si="9"/>
        <v>007</v>
      </c>
      <c r="C484" s="5" t="s">
        <v>13</v>
      </c>
      <c r="D484" s="5" t="str">
        <f>"姜杰"</f>
        <v>姜杰</v>
      </c>
      <c r="E484" s="5" t="str">
        <f>"533320230706093833137311"</f>
        <v>533320230706093833137311</v>
      </c>
    </row>
    <row r="485" spans="1:5" ht="27.75" customHeight="1">
      <c r="A485" s="4">
        <v>482</v>
      </c>
      <c r="B485" s="5" t="str">
        <f t="shared" si="9"/>
        <v>007</v>
      </c>
      <c r="C485" s="5" t="s">
        <v>13</v>
      </c>
      <c r="D485" s="5" t="str">
        <f>"王敏"</f>
        <v>王敏</v>
      </c>
      <c r="E485" s="5" t="str">
        <f>"533320230707151824137692"</f>
        <v>533320230707151824137692</v>
      </c>
    </row>
    <row r="486" spans="1:5" ht="27.75" customHeight="1">
      <c r="A486" s="4">
        <v>483</v>
      </c>
      <c r="B486" s="5" t="str">
        <f t="shared" si="9"/>
        <v>007</v>
      </c>
      <c r="C486" s="5" t="s">
        <v>13</v>
      </c>
      <c r="D486" s="5" t="str">
        <f>"符圆圆"</f>
        <v>符圆圆</v>
      </c>
      <c r="E486" s="5" t="str">
        <f>"533320230707094033137640"</f>
        <v>533320230707094033137640</v>
      </c>
    </row>
    <row r="487" spans="1:5" ht="27.75" customHeight="1">
      <c r="A487" s="4">
        <v>484</v>
      </c>
      <c r="B487" s="5" t="str">
        <f t="shared" si="9"/>
        <v>007</v>
      </c>
      <c r="C487" s="5" t="s">
        <v>13</v>
      </c>
      <c r="D487" s="5" t="str">
        <f>"符子苗"</f>
        <v>符子苗</v>
      </c>
      <c r="E487" s="5" t="str">
        <f>"533320230707160639137703"</f>
        <v>533320230707160639137703</v>
      </c>
    </row>
    <row r="488" spans="1:5" ht="27.75" customHeight="1">
      <c r="A488" s="4">
        <v>485</v>
      </c>
      <c r="B488" s="5" t="str">
        <f t="shared" si="9"/>
        <v>007</v>
      </c>
      <c r="C488" s="5" t="s">
        <v>13</v>
      </c>
      <c r="D488" s="5" t="str">
        <f>"陈儿慧"</f>
        <v>陈儿慧</v>
      </c>
      <c r="E488" s="5" t="str">
        <f>"533320230706093725137310"</f>
        <v>533320230706093725137310</v>
      </c>
    </row>
    <row r="489" spans="1:5" ht="27.75" customHeight="1">
      <c r="A489" s="4">
        <v>486</v>
      </c>
      <c r="B489" s="5" t="str">
        <f t="shared" si="9"/>
        <v>007</v>
      </c>
      <c r="C489" s="5" t="s">
        <v>13</v>
      </c>
      <c r="D489" s="5" t="str">
        <f>"蔡晓君"</f>
        <v>蔡晓君</v>
      </c>
      <c r="E489" s="5" t="str">
        <f>"533320230708171422137779"</f>
        <v>533320230708171422137779</v>
      </c>
    </row>
    <row r="490" spans="1:5" ht="27.75" customHeight="1">
      <c r="A490" s="4">
        <v>487</v>
      </c>
      <c r="B490" s="5" t="str">
        <f t="shared" si="9"/>
        <v>007</v>
      </c>
      <c r="C490" s="5" t="s">
        <v>13</v>
      </c>
      <c r="D490" s="5" t="str">
        <f>"葛振斌"</f>
        <v>葛振斌</v>
      </c>
      <c r="E490" s="5" t="str">
        <f>"533320230708181501137784"</f>
        <v>533320230708181501137784</v>
      </c>
    </row>
    <row r="491" spans="1:5" ht="27.75" customHeight="1">
      <c r="A491" s="4">
        <v>488</v>
      </c>
      <c r="B491" s="5" t="str">
        <f t="shared" si="9"/>
        <v>007</v>
      </c>
      <c r="C491" s="5" t="s">
        <v>13</v>
      </c>
      <c r="D491" s="5" t="str">
        <f>"陈丹菊"</f>
        <v>陈丹菊</v>
      </c>
      <c r="E491" s="5" t="str">
        <f>"533320230708215517137798"</f>
        <v>533320230708215517137798</v>
      </c>
    </row>
    <row r="492" spans="1:5" ht="27.75" customHeight="1">
      <c r="A492" s="4">
        <v>489</v>
      </c>
      <c r="B492" s="5" t="str">
        <f t="shared" si="9"/>
        <v>007</v>
      </c>
      <c r="C492" s="5" t="s">
        <v>13</v>
      </c>
      <c r="D492" s="5" t="str">
        <f>"温佳慧"</f>
        <v>温佳慧</v>
      </c>
      <c r="E492" s="5" t="str">
        <f>"533320230710132445137970"</f>
        <v>533320230710132445137970</v>
      </c>
    </row>
    <row r="493" spans="1:5" ht="27.75" customHeight="1">
      <c r="A493" s="4">
        <v>490</v>
      </c>
      <c r="B493" s="5" t="str">
        <f>"008"</f>
        <v>008</v>
      </c>
      <c r="C493" s="5" t="s">
        <v>14</v>
      </c>
      <c r="D493" s="5" t="str">
        <f>"葛鑫"</f>
        <v>葛鑫</v>
      </c>
      <c r="E493" s="5" t="str">
        <f>"533320230710121043137959"</f>
        <v>533320230710121043137959</v>
      </c>
    </row>
    <row r="494" spans="1:5" ht="27.75" customHeight="1">
      <c r="A494" s="4">
        <v>491</v>
      </c>
      <c r="B494" s="5" t="str">
        <f>"008"</f>
        <v>008</v>
      </c>
      <c r="C494" s="5" t="s">
        <v>14</v>
      </c>
      <c r="D494" s="5" t="str">
        <f>"刘安迪"</f>
        <v>刘安迪</v>
      </c>
      <c r="E494" s="5" t="str">
        <f>"533320230707091315137634"</f>
        <v>533320230707091315137634</v>
      </c>
    </row>
    <row r="495" spans="1:5" ht="27.75" customHeight="1">
      <c r="A495" s="4">
        <v>492</v>
      </c>
      <c r="B495" s="5" t="str">
        <f>"008"</f>
        <v>008</v>
      </c>
      <c r="C495" s="5" t="s">
        <v>14</v>
      </c>
      <c r="D495" s="5" t="str">
        <f>"任波"</f>
        <v>任波</v>
      </c>
      <c r="E495" s="5" t="str">
        <f>"533320230710104139137932"</f>
        <v>533320230710104139137932</v>
      </c>
    </row>
    <row r="496" spans="1:5" ht="27.75" customHeight="1">
      <c r="A496" s="4">
        <v>493</v>
      </c>
      <c r="B496" s="5" t="str">
        <f aca="true" t="shared" si="10" ref="B496:B559">"009"</f>
        <v>009</v>
      </c>
      <c r="C496" s="5" t="s">
        <v>15</v>
      </c>
      <c r="D496" s="5" t="str">
        <f>"黄悦"</f>
        <v>黄悦</v>
      </c>
      <c r="E496" s="5" t="str">
        <f>"533320230705090645136657"</f>
        <v>533320230705090645136657</v>
      </c>
    </row>
    <row r="497" spans="1:5" ht="27.75" customHeight="1">
      <c r="A497" s="4">
        <v>494</v>
      </c>
      <c r="B497" s="5" t="str">
        <f t="shared" si="10"/>
        <v>009</v>
      </c>
      <c r="C497" s="5" t="s">
        <v>15</v>
      </c>
      <c r="D497" s="5" t="str">
        <f>"李振杰"</f>
        <v>李振杰</v>
      </c>
      <c r="E497" s="5" t="str">
        <f>"533320230705090049136645"</f>
        <v>533320230705090049136645</v>
      </c>
    </row>
    <row r="498" spans="1:5" ht="27.75" customHeight="1">
      <c r="A498" s="4">
        <v>495</v>
      </c>
      <c r="B498" s="5" t="str">
        <f t="shared" si="10"/>
        <v>009</v>
      </c>
      <c r="C498" s="5" t="s">
        <v>15</v>
      </c>
      <c r="D498" s="5" t="str">
        <f>"李寒"</f>
        <v>李寒</v>
      </c>
      <c r="E498" s="5" t="str">
        <f>"533320230705092119136679"</f>
        <v>533320230705092119136679</v>
      </c>
    </row>
    <row r="499" spans="1:5" ht="27.75" customHeight="1">
      <c r="A499" s="4">
        <v>496</v>
      </c>
      <c r="B499" s="5" t="str">
        <f t="shared" si="10"/>
        <v>009</v>
      </c>
      <c r="C499" s="5" t="s">
        <v>15</v>
      </c>
      <c r="D499" s="5" t="str">
        <f>"吴淑桦"</f>
        <v>吴淑桦</v>
      </c>
      <c r="E499" s="5" t="str">
        <f>"533320230705092500136685"</f>
        <v>533320230705092500136685</v>
      </c>
    </row>
    <row r="500" spans="1:5" ht="27.75" customHeight="1">
      <c r="A500" s="4">
        <v>497</v>
      </c>
      <c r="B500" s="5" t="str">
        <f t="shared" si="10"/>
        <v>009</v>
      </c>
      <c r="C500" s="5" t="s">
        <v>15</v>
      </c>
      <c r="D500" s="5" t="str">
        <f>"王丹丹"</f>
        <v>王丹丹</v>
      </c>
      <c r="E500" s="5" t="str">
        <f>"533320230705092809136688"</f>
        <v>533320230705092809136688</v>
      </c>
    </row>
    <row r="501" spans="1:5" ht="27.75" customHeight="1">
      <c r="A501" s="4">
        <v>498</v>
      </c>
      <c r="B501" s="5" t="str">
        <f t="shared" si="10"/>
        <v>009</v>
      </c>
      <c r="C501" s="5" t="s">
        <v>15</v>
      </c>
      <c r="D501" s="5" t="str">
        <f>"钟晓岚"</f>
        <v>钟晓岚</v>
      </c>
      <c r="E501" s="5" t="str">
        <f>"533320230705090815136661"</f>
        <v>533320230705090815136661</v>
      </c>
    </row>
    <row r="502" spans="1:5" ht="27.75" customHeight="1">
      <c r="A502" s="4">
        <v>499</v>
      </c>
      <c r="B502" s="5" t="str">
        <f t="shared" si="10"/>
        <v>009</v>
      </c>
      <c r="C502" s="5" t="s">
        <v>15</v>
      </c>
      <c r="D502" s="5" t="str">
        <f>"江滢"</f>
        <v>江滢</v>
      </c>
      <c r="E502" s="5" t="str">
        <f>"533320230705094726136712"</f>
        <v>533320230705094726136712</v>
      </c>
    </row>
    <row r="503" spans="1:5" ht="27.75" customHeight="1">
      <c r="A503" s="4">
        <v>500</v>
      </c>
      <c r="B503" s="5" t="str">
        <f t="shared" si="10"/>
        <v>009</v>
      </c>
      <c r="C503" s="5" t="s">
        <v>15</v>
      </c>
      <c r="D503" s="5" t="str">
        <f>"周清颖"</f>
        <v>周清颖</v>
      </c>
      <c r="E503" s="5" t="str">
        <f>"533320230705091612136671"</f>
        <v>533320230705091612136671</v>
      </c>
    </row>
    <row r="504" spans="1:5" ht="27.75" customHeight="1">
      <c r="A504" s="4">
        <v>501</v>
      </c>
      <c r="B504" s="5" t="str">
        <f t="shared" si="10"/>
        <v>009</v>
      </c>
      <c r="C504" s="5" t="s">
        <v>15</v>
      </c>
      <c r="D504" s="5" t="str">
        <f>"唐美燕"</f>
        <v>唐美燕</v>
      </c>
      <c r="E504" s="5" t="str">
        <f>"533320230705094621136709"</f>
        <v>533320230705094621136709</v>
      </c>
    </row>
    <row r="505" spans="1:5" ht="27.75" customHeight="1">
      <c r="A505" s="4">
        <v>502</v>
      </c>
      <c r="B505" s="5" t="str">
        <f t="shared" si="10"/>
        <v>009</v>
      </c>
      <c r="C505" s="5" t="s">
        <v>15</v>
      </c>
      <c r="D505" s="5" t="str">
        <f>"唐莹铮"</f>
        <v>唐莹铮</v>
      </c>
      <c r="E505" s="5" t="str">
        <f>"533320230705095340136716"</f>
        <v>533320230705095340136716</v>
      </c>
    </row>
    <row r="506" spans="1:5" ht="27.75" customHeight="1">
      <c r="A506" s="4">
        <v>503</v>
      </c>
      <c r="B506" s="5" t="str">
        <f t="shared" si="10"/>
        <v>009</v>
      </c>
      <c r="C506" s="5" t="s">
        <v>15</v>
      </c>
      <c r="D506" s="5" t="str">
        <f>"王雪青"</f>
        <v>王雪青</v>
      </c>
      <c r="E506" s="5" t="str">
        <f>"533320230705094150136704"</f>
        <v>533320230705094150136704</v>
      </c>
    </row>
    <row r="507" spans="1:5" ht="27.75" customHeight="1">
      <c r="A507" s="4">
        <v>504</v>
      </c>
      <c r="B507" s="5" t="str">
        <f t="shared" si="10"/>
        <v>009</v>
      </c>
      <c r="C507" s="5" t="s">
        <v>15</v>
      </c>
      <c r="D507" s="5" t="str">
        <f>"卓书泉"</f>
        <v>卓书泉</v>
      </c>
      <c r="E507" s="5" t="str">
        <f>"533320230705102041136748"</f>
        <v>533320230705102041136748</v>
      </c>
    </row>
    <row r="508" spans="1:5" ht="27.75" customHeight="1">
      <c r="A508" s="4">
        <v>505</v>
      </c>
      <c r="B508" s="5" t="str">
        <f t="shared" si="10"/>
        <v>009</v>
      </c>
      <c r="C508" s="5" t="s">
        <v>15</v>
      </c>
      <c r="D508" s="5" t="str">
        <f>"黄小丽"</f>
        <v>黄小丽</v>
      </c>
      <c r="E508" s="5" t="str">
        <f>"533320230705094351136707"</f>
        <v>533320230705094351136707</v>
      </c>
    </row>
    <row r="509" spans="1:5" ht="27.75" customHeight="1">
      <c r="A509" s="4">
        <v>506</v>
      </c>
      <c r="B509" s="5" t="str">
        <f t="shared" si="10"/>
        <v>009</v>
      </c>
      <c r="C509" s="5" t="s">
        <v>15</v>
      </c>
      <c r="D509" s="5" t="str">
        <f>"黄诗琦"</f>
        <v>黄诗琦</v>
      </c>
      <c r="E509" s="5" t="str">
        <f>"533320230705095317136715"</f>
        <v>533320230705095317136715</v>
      </c>
    </row>
    <row r="510" spans="1:5" ht="27.75" customHeight="1">
      <c r="A510" s="4">
        <v>507</v>
      </c>
      <c r="B510" s="5" t="str">
        <f t="shared" si="10"/>
        <v>009</v>
      </c>
      <c r="C510" s="5" t="s">
        <v>15</v>
      </c>
      <c r="D510" s="5" t="str">
        <f>"万钦虹"</f>
        <v>万钦虹</v>
      </c>
      <c r="E510" s="5" t="str">
        <f>"533320230705102122136750"</f>
        <v>533320230705102122136750</v>
      </c>
    </row>
    <row r="511" spans="1:5" ht="27.75" customHeight="1">
      <c r="A511" s="4">
        <v>508</v>
      </c>
      <c r="B511" s="5" t="str">
        <f t="shared" si="10"/>
        <v>009</v>
      </c>
      <c r="C511" s="5" t="s">
        <v>15</v>
      </c>
      <c r="D511" s="5" t="str">
        <f>"吴宝楠"</f>
        <v>吴宝楠</v>
      </c>
      <c r="E511" s="5" t="str">
        <f>"533320230705102952136757"</f>
        <v>533320230705102952136757</v>
      </c>
    </row>
    <row r="512" spans="1:5" ht="27.75" customHeight="1">
      <c r="A512" s="4">
        <v>509</v>
      </c>
      <c r="B512" s="5" t="str">
        <f t="shared" si="10"/>
        <v>009</v>
      </c>
      <c r="C512" s="5" t="s">
        <v>15</v>
      </c>
      <c r="D512" s="5" t="str">
        <f>"陈泰雕"</f>
        <v>陈泰雕</v>
      </c>
      <c r="E512" s="5" t="str">
        <f>"533320230705102521136753"</f>
        <v>533320230705102521136753</v>
      </c>
    </row>
    <row r="513" spans="1:5" ht="27.75" customHeight="1">
      <c r="A513" s="4">
        <v>510</v>
      </c>
      <c r="B513" s="5" t="str">
        <f t="shared" si="10"/>
        <v>009</v>
      </c>
      <c r="C513" s="5" t="s">
        <v>15</v>
      </c>
      <c r="D513" s="5" t="str">
        <f>"黄娇"</f>
        <v>黄娇</v>
      </c>
      <c r="E513" s="5" t="str">
        <f>"533320230705101849136744"</f>
        <v>533320230705101849136744</v>
      </c>
    </row>
    <row r="514" spans="1:5" ht="27.75" customHeight="1">
      <c r="A514" s="4">
        <v>511</v>
      </c>
      <c r="B514" s="5" t="str">
        <f t="shared" si="10"/>
        <v>009</v>
      </c>
      <c r="C514" s="5" t="s">
        <v>15</v>
      </c>
      <c r="D514" s="5" t="str">
        <f>"符丹潼"</f>
        <v>符丹潼</v>
      </c>
      <c r="E514" s="5" t="str">
        <f>"533320230705100139136725"</f>
        <v>533320230705100139136725</v>
      </c>
    </row>
    <row r="515" spans="1:5" ht="27.75" customHeight="1">
      <c r="A515" s="4">
        <v>512</v>
      </c>
      <c r="B515" s="5" t="str">
        <f t="shared" si="10"/>
        <v>009</v>
      </c>
      <c r="C515" s="5" t="s">
        <v>15</v>
      </c>
      <c r="D515" s="5" t="str">
        <f>"吴敏"</f>
        <v>吴敏</v>
      </c>
      <c r="E515" s="5" t="str">
        <f>"533320230705105327136776"</f>
        <v>533320230705105327136776</v>
      </c>
    </row>
    <row r="516" spans="1:5" ht="27.75" customHeight="1">
      <c r="A516" s="4">
        <v>513</v>
      </c>
      <c r="B516" s="5" t="str">
        <f t="shared" si="10"/>
        <v>009</v>
      </c>
      <c r="C516" s="5" t="s">
        <v>15</v>
      </c>
      <c r="D516" s="5" t="str">
        <f>"吴基庆"</f>
        <v>吴基庆</v>
      </c>
      <c r="E516" s="5" t="str">
        <f>"533320230705111024136794"</f>
        <v>533320230705111024136794</v>
      </c>
    </row>
    <row r="517" spans="1:5" ht="27.75" customHeight="1">
      <c r="A517" s="4">
        <v>514</v>
      </c>
      <c r="B517" s="5" t="str">
        <f t="shared" si="10"/>
        <v>009</v>
      </c>
      <c r="C517" s="5" t="s">
        <v>15</v>
      </c>
      <c r="D517" s="5" t="str">
        <f>"覃梦诗"</f>
        <v>覃梦诗</v>
      </c>
      <c r="E517" s="5" t="str">
        <f>"533320230705112351136809"</f>
        <v>533320230705112351136809</v>
      </c>
    </row>
    <row r="518" spans="1:5" ht="27.75" customHeight="1">
      <c r="A518" s="4">
        <v>515</v>
      </c>
      <c r="B518" s="5" t="str">
        <f t="shared" si="10"/>
        <v>009</v>
      </c>
      <c r="C518" s="5" t="s">
        <v>15</v>
      </c>
      <c r="D518" s="5" t="str">
        <f>"庞青青"</f>
        <v>庞青青</v>
      </c>
      <c r="E518" s="5" t="str">
        <f>"533320230705091556136670"</f>
        <v>533320230705091556136670</v>
      </c>
    </row>
    <row r="519" spans="1:5" ht="27.75" customHeight="1">
      <c r="A519" s="4">
        <v>516</v>
      </c>
      <c r="B519" s="5" t="str">
        <f t="shared" si="10"/>
        <v>009</v>
      </c>
      <c r="C519" s="5" t="s">
        <v>15</v>
      </c>
      <c r="D519" s="5" t="str">
        <f>"陈佳豪"</f>
        <v>陈佳豪</v>
      </c>
      <c r="E519" s="5" t="str">
        <f>"533320230705101546136739"</f>
        <v>533320230705101546136739</v>
      </c>
    </row>
    <row r="520" spans="1:5" ht="27.75" customHeight="1">
      <c r="A520" s="4">
        <v>517</v>
      </c>
      <c r="B520" s="5" t="str">
        <f t="shared" si="10"/>
        <v>009</v>
      </c>
      <c r="C520" s="5" t="s">
        <v>15</v>
      </c>
      <c r="D520" s="5" t="str">
        <f>"邱惠芳"</f>
        <v>邱惠芳</v>
      </c>
      <c r="E520" s="5" t="str">
        <f>"533320230705115320136836"</f>
        <v>533320230705115320136836</v>
      </c>
    </row>
    <row r="521" spans="1:5" ht="27.75" customHeight="1">
      <c r="A521" s="4">
        <v>518</v>
      </c>
      <c r="B521" s="5" t="str">
        <f t="shared" si="10"/>
        <v>009</v>
      </c>
      <c r="C521" s="5" t="s">
        <v>15</v>
      </c>
      <c r="D521" s="5" t="str">
        <f>"羊位婧"</f>
        <v>羊位婧</v>
      </c>
      <c r="E521" s="5" t="str">
        <f>"533320230705102706136754"</f>
        <v>533320230705102706136754</v>
      </c>
    </row>
    <row r="522" spans="1:5" ht="27.75" customHeight="1">
      <c r="A522" s="4">
        <v>519</v>
      </c>
      <c r="B522" s="5" t="str">
        <f t="shared" si="10"/>
        <v>009</v>
      </c>
      <c r="C522" s="5" t="s">
        <v>15</v>
      </c>
      <c r="D522" s="5" t="str">
        <f>"蔡贝宁"</f>
        <v>蔡贝宁</v>
      </c>
      <c r="E522" s="5" t="str">
        <f>"533320230705105729136779"</f>
        <v>533320230705105729136779</v>
      </c>
    </row>
    <row r="523" spans="1:5" ht="27.75" customHeight="1">
      <c r="A523" s="4">
        <v>520</v>
      </c>
      <c r="B523" s="5" t="str">
        <f t="shared" si="10"/>
        <v>009</v>
      </c>
      <c r="C523" s="5" t="s">
        <v>15</v>
      </c>
      <c r="D523" s="5" t="str">
        <f>"邢溶倩"</f>
        <v>邢溶倩</v>
      </c>
      <c r="E523" s="5" t="str">
        <f>"533320230705102003136747"</f>
        <v>533320230705102003136747</v>
      </c>
    </row>
    <row r="524" spans="1:5" ht="27.75" customHeight="1">
      <c r="A524" s="4">
        <v>521</v>
      </c>
      <c r="B524" s="5" t="str">
        <f t="shared" si="10"/>
        <v>009</v>
      </c>
      <c r="C524" s="5" t="s">
        <v>15</v>
      </c>
      <c r="D524" s="5" t="str">
        <f>"苏文珊"</f>
        <v>苏文珊</v>
      </c>
      <c r="E524" s="5" t="str">
        <f>"533320230705095358136718"</f>
        <v>533320230705095358136718</v>
      </c>
    </row>
    <row r="525" spans="1:5" ht="27.75" customHeight="1">
      <c r="A525" s="4">
        <v>522</v>
      </c>
      <c r="B525" s="5" t="str">
        <f t="shared" si="10"/>
        <v>009</v>
      </c>
      <c r="C525" s="5" t="s">
        <v>15</v>
      </c>
      <c r="D525" s="5" t="str">
        <f>"黄蓝琳"</f>
        <v>黄蓝琳</v>
      </c>
      <c r="E525" s="5" t="str">
        <f>"533320230705122232136854"</f>
        <v>533320230705122232136854</v>
      </c>
    </row>
    <row r="526" spans="1:5" ht="27.75" customHeight="1">
      <c r="A526" s="4">
        <v>523</v>
      </c>
      <c r="B526" s="5" t="str">
        <f t="shared" si="10"/>
        <v>009</v>
      </c>
      <c r="C526" s="5" t="s">
        <v>15</v>
      </c>
      <c r="D526" s="5" t="str">
        <f>"韩东东"</f>
        <v>韩东东</v>
      </c>
      <c r="E526" s="5" t="str">
        <f>"533320230705122930136857"</f>
        <v>533320230705122930136857</v>
      </c>
    </row>
    <row r="527" spans="1:5" ht="27.75" customHeight="1">
      <c r="A527" s="4">
        <v>524</v>
      </c>
      <c r="B527" s="5" t="str">
        <f t="shared" si="10"/>
        <v>009</v>
      </c>
      <c r="C527" s="5" t="s">
        <v>15</v>
      </c>
      <c r="D527" s="5" t="str">
        <f>"张晓倩"</f>
        <v>张晓倩</v>
      </c>
      <c r="E527" s="5" t="str">
        <f>"533320230705124326136869"</f>
        <v>533320230705124326136869</v>
      </c>
    </row>
    <row r="528" spans="1:5" ht="27.75" customHeight="1">
      <c r="A528" s="4">
        <v>525</v>
      </c>
      <c r="B528" s="5" t="str">
        <f t="shared" si="10"/>
        <v>009</v>
      </c>
      <c r="C528" s="5" t="s">
        <v>15</v>
      </c>
      <c r="D528" s="5" t="str">
        <f>"毕文玉"</f>
        <v>毕文玉</v>
      </c>
      <c r="E528" s="5" t="str">
        <f>"533320230705111953136802"</f>
        <v>533320230705111953136802</v>
      </c>
    </row>
    <row r="529" spans="1:5" ht="27.75" customHeight="1">
      <c r="A529" s="4">
        <v>526</v>
      </c>
      <c r="B529" s="5" t="str">
        <f t="shared" si="10"/>
        <v>009</v>
      </c>
      <c r="C529" s="5" t="s">
        <v>15</v>
      </c>
      <c r="D529" s="5" t="str">
        <f>"祁家星"</f>
        <v>祁家星</v>
      </c>
      <c r="E529" s="5" t="str">
        <f>"533320230705123954136864"</f>
        <v>533320230705123954136864</v>
      </c>
    </row>
    <row r="530" spans="1:5" ht="27.75" customHeight="1">
      <c r="A530" s="4">
        <v>527</v>
      </c>
      <c r="B530" s="5" t="str">
        <f t="shared" si="10"/>
        <v>009</v>
      </c>
      <c r="C530" s="5" t="s">
        <v>15</v>
      </c>
      <c r="D530" s="5" t="str">
        <f>"甘芷瑜"</f>
        <v>甘芷瑜</v>
      </c>
      <c r="E530" s="5" t="str">
        <f>"533320230705122805136855"</f>
        <v>533320230705122805136855</v>
      </c>
    </row>
    <row r="531" spans="1:5" ht="27.75" customHeight="1">
      <c r="A531" s="4">
        <v>528</v>
      </c>
      <c r="B531" s="5" t="str">
        <f t="shared" si="10"/>
        <v>009</v>
      </c>
      <c r="C531" s="5" t="s">
        <v>15</v>
      </c>
      <c r="D531" s="5" t="str">
        <f>"吴倩"</f>
        <v>吴倩</v>
      </c>
      <c r="E531" s="5" t="str">
        <f>"533320230705124917136874"</f>
        <v>533320230705124917136874</v>
      </c>
    </row>
    <row r="532" spans="1:5" ht="27.75" customHeight="1">
      <c r="A532" s="4">
        <v>529</v>
      </c>
      <c r="B532" s="5" t="str">
        <f t="shared" si="10"/>
        <v>009</v>
      </c>
      <c r="C532" s="5" t="s">
        <v>15</v>
      </c>
      <c r="D532" s="5" t="str">
        <f>"王莲芳"</f>
        <v>王莲芳</v>
      </c>
      <c r="E532" s="5" t="str">
        <f>"533320230705131250136887"</f>
        <v>533320230705131250136887</v>
      </c>
    </row>
    <row r="533" spans="1:5" ht="27.75" customHeight="1">
      <c r="A533" s="4">
        <v>530</v>
      </c>
      <c r="B533" s="5" t="str">
        <f t="shared" si="10"/>
        <v>009</v>
      </c>
      <c r="C533" s="5" t="s">
        <v>15</v>
      </c>
      <c r="D533" s="5" t="str">
        <f>"张琳"</f>
        <v>张琳</v>
      </c>
      <c r="E533" s="5" t="str">
        <f>"533320230705090045136644"</f>
        <v>533320230705090045136644</v>
      </c>
    </row>
    <row r="534" spans="1:5" ht="27.75" customHeight="1">
      <c r="A534" s="4">
        <v>531</v>
      </c>
      <c r="B534" s="5" t="str">
        <f t="shared" si="10"/>
        <v>009</v>
      </c>
      <c r="C534" s="5" t="s">
        <v>15</v>
      </c>
      <c r="D534" s="5" t="str">
        <f>"雷家善"</f>
        <v>雷家善</v>
      </c>
      <c r="E534" s="5" t="str">
        <f>"533320230705142322136913"</f>
        <v>533320230705142322136913</v>
      </c>
    </row>
    <row r="535" spans="1:5" ht="27.75" customHeight="1">
      <c r="A535" s="4">
        <v>532</v>
      </c>
      <c r="B535" s="5" t="str">
        <f t="shared" si="10"/>
        <v>009</v>
      </c>
      <c r="C535" s="5" t="s">
        <v>15</v>
      </c>
      <c r="D535" s="5" t="str">
        <f>"文俊蓉"</f>
        <v>文俊蓉</v>
      </c>
      <c r="E535" s="5" t="str">
        <f>"533320230705091526136669"</f>
        <v>533320230705091526136669</v>
      </c>
    </row>
    <row r="536" spans="1:5" ht="27.75" customHeight="1">
      <c r="A536" s="4">
        <v>533</v>
      </c>
      <c r="B536" s="5" t="str">
        <f t="shared" si="10"/>
        <v>009</v>
      </c>
      <c r="C536" s="5" t="s">
        <v>15</v>
      </c>
      <c r="D536" s="5" t="str">
        <f>"李梁昊"</f>
        <v>李梁昊</v>
      </c>
      <c r="E536" s="5" t="str">
        <f>"533320230705092655136686"</f>
        <v>533320230705092655136686</v>
      </c>
    </row>
    <row r="537" spans="1:5" ht="27.75" customHeight="1">
      <c r="A537" s="4">
        <v>534</v>
      </c>
      <c r="B537" s="5" t="str">
        <f t="shared" si="10"/>
        <v>009</v>
      </c>
      <c r="C537" s="5" t="s">
        <v>15</v>
      </c>
      <c r="D537" s="5" t="str">
        <f>"陈美琼"</f>
        <v>陈美琼</v>
      </c>
      <c r="E537" s="5" t="str">
        <f>"533320230705162437136995"</f>
        <v>533320230705162437136995</v>
      </c>
    </row>
    <row r="538" spans="1:5" ht="27.75" customHeight="1">
      <c r="A538" s="4">
        <v>535</v>
      </c>
      <c r="B538" s="5" t="str">
        <f t="shared" si="10"/>
        <v>009</v>
      </c>
      <c r="C538" s="5" t="s">
        <v>15</v>
      </c>
      <c r="D538" s="5" t="str">
        <f>"李叶"</f>
        <v>李叶</v>
      </c>
      <c r="E538" s="5" t="str">
        <f>"533320230705164555137016"</f>
        <v>533320230705164555137016</v>
      </c>
    </row>
    <row r="539" spans="1:5" ht="27.75" customHeight="1">
      <c r="A539" s="4">
        <v>536</v>
      </c>
      <c r="B539" s="5" t="str">
        <f t="shared" si="10"/>
        <v>009</v>
      </c>
      <c r="C539" s="5" t="s">
        <v>15</v>
      </c>
      <c r="D539" s="5" t="str">
        <f>"王秀宇"</f>
        <v>王秀宇</v>
      </c>
      <c r="E539" s="5" t="str">
        <f>"533320230705170753137024"</f>
        <v>533320230705170753137024</v>
      </c>
    </row>
    <row r="540" spans="1:5" ht="27.75" customHeight="1">
      <c r="A540" s="4">
        <v>537</v>
      </c>
      <c r="B540" s="5" t="str">
        <f t="shared" si="10"/>
        <v>009</v>
      </c>
      <c r="C540" s="5" t="s">
        <v>15</v>
      </c>
      <c r="D540" s="5" t="str">
        <f>"王红棉"</f>
        <v>王红棉</v>
      </c>
      <c r="E540" s="5" t="str">
        <f>"533320230705152206136946"</f>
        <v>533320230705152206136946</v>
      </c>
    </row>
    <row r="541" spans="1:5" ht="27.75" customHeight="1">
      <c r="A541" s="4">
        <v>538</v>
      </c>
      <c r="B541" s="5" t="str">
        <f t="shared" si="10"/>
        <v>009</v>
      </c>
      <c r="C541" s="5" t="s">
        <v>15</v>
      </c>
      <c r="D541" s="5" t="str">
        <f>"吴尚奋"</f>
        <v>吴尚奋</v>
      </c>
      <c r="E541" s="5" t="str">
        <f>"533320230705170927137026"</f>
        <v>533320230705170927137026</v>
      </c>
    </row>
    <row r="542" spans="1:5" ht="27.75" customHeight="1">
      <c r="A542" s="4">
        <v>539</v>
      </c>
      <c r="B542" s="5" t="str">
        <f t="shared" si="10"/>
        <v>009</v>
      </c>
      <c r="C542" s="5" t="s">
        <v>15</v>
      </c>
      <c r="D542" s="5" t="str">
        <f>"曾乾姬"</f>
        <v>曾乾姬</v>
      </c>
      <c r="E542" s="5" t="str">
        <f>"533320230705164057137011"</f>
        <v>533320230705164057137011</v>
      </c>
    </row>
    <row r="543" spans="1:5" ht="27.75" customHeight="1">
      <c r="A543" s="4">
        <v>540</v>
      </c>
      <c r="B543" s="5" t="str">
        <f t="shared" si="10"/>
        <v>009</v>
      </c>
      <c r="C543" s="5" t="s">
        <v>15</v>
      </c>
      <c r="D543" s="5" t="str">
        <f>"陈诗怡"</f>
        <v>陈诗怡</v>
      </c>
      <c r="E543" s="5" t="str">
        <f>"533320230705173529137046"</f>
        <v>533320230705173529137046</v>
      </c>
    </row>
    <row r="544" spans="1:5" ht="27.75" customHeight="1">
      <c r="A544" s="4">
        <v>541</v>
      </c>
      <c r="B544" s="5" t="str">
        <f t="shared" si="10"/>
        <v>009</v>
      </c>
      <c r="C544" s="5" t="s">
        <v>15</v>
      </c>
      <c r="D544" s="5" t="str">
        <f>"符亚芬"</f>
        <v>符亚芬</v>
      </c>
      <c r="E544" s="5" t="str">
        <f>"533320230705103145136759"</f>
        <v>533320230705103145136759</v>
      </c>
    </row>
    <row r="545" spans="1:5" ht="27.75" customHeight="1">
      <c r="A545" s="4">
        <v>542</v>
      </c>
      <c r="B545" s="5" t="str">
        <f t="shared" si="10"/>
        <v>009</v>
      </c>
      <c r="C545" s="5" t="s">
        <v>15</v>
      </c>
      <c r="D545" s="5" t="str">
        <f>"邱人汉"</f>
        <v>邱人汉</v>
      </c>
      <c r="E545" s="5" t="str">
        <f>"533320230705120406136843"</f>
        <v>533320230705120406136843</v>
      </c>
    </row>
    <row r="546" spans="1:5" ht="27.75" customHeight="1">
      <c r="A546" s="4">
        <v>543</v>
      </c>
      <c r="B546" s="5" t="str">
        <f t="shared" si="10"/>
        <v>009</v>
      </c>
      <c r="C546" s="5" t="s">
        <v>15</v>
      </c>
      <c r="D546" s="5" t="str">
        <f>"李梦怡"</f>
        <v>李梦怡</v>
      </c>
      <c r="E546" s="5" t="str">
        <f>"533320230705171125137028"</f>
        <v>533320230705171125137028</v>
      </c>
    </row>
    <row r="547" spans="1:5" ht="27.75" customHeight="1">
      <c r="A547" s="4">
        <v>544</v>
      </c>
      <c r="B547" s="5" t="str">
        <f t="shared" si="10"/>
        <v>009</v>
      </c>
      <c r="C547" s="5" t="s">
        <v>15</v>
      </c>
      <c r="D547" s="5" t="str">
        <f>"杜燕清"</f>
        <v>杜燕清</v>
      </c>
      <c r="E547" s="5" t="str">
        <f>"533320230705163925137006"</f>
        <v>533320230705163925137006</v>
      </c>
    </row>
    <row r="548" spans="1:5" ht="27.75" customHeight="1">
      <c r="A548" s="4">
        <v>545</v>
      </c>
      <c r="B548" s="5" t="str">
        <f t="shared" si="10"/>
        <v>009</v>
      </c>
      <c r="C548" s="5" t="s">
        <v>15</v>
      </c>
      <c r="D548" s="5" t="str">
        <f>"林玉珠"</f>
        <v>林玉珠</v>
      </c>
      <c r="E548" s="5" t="str">
        <f>"533320230705175525137055"</f>
        <v>533320230705175525137055</v>
      </c>
    </row>
    <row r="549" spans="1:5" ht="27.75" customHeight="1">
      <c r="A549" s="4">
        <v>546</v>
      </c>
      <c r="B549" s="5" t="str">
        <f t="shared" si="10"/>
        <v>009</v>
      </c>
      <c r="C549" s="5" t="s">
        <v>15</v>
      </c>
      <c r="D549" s="5" t="str">
        <f>"曾虹"</f>
        <v>曾虹</v>
      </c>
      <c r="E549" s="5" t="str">
        <f>"533320230705183346137082"</f>
        <v>533320230705183346137082</v>
      </c>
    </row>
    <row r="550" spans="1:5" ht="27.75" customHeight="1">
      <c r="A550" s="4">
        <v>547</v>
      </c>
      <c r="B550" s="5" t="str">
        <f t="shared" si="10"/>
        <v>009</v>
      </c>
      <c r="C550" s="5" t="s">
        <v>15</v>
      </c>
      <c r="D550" s="5" t="str">
        <f>"丁璧君"</f>
        <v>丁璧君</v>
      </c>
      <c r="E550" s="5" t="str">
        <f>"533320230705185931137088"</f>
        <v>533320230705185931137088</v>
      </c>
    </row>
    <row r="551" spans="1:5" ht="27.75" customHeight="1">
      <c r="A551" s="4">
        <v>548</v>
      </c>
      <c r="B551" s="5" t="str">
        <f t="shared" si="10"/>
        <v>009</v>
      </c>
      <c r="C551" s="5" t="s">
        <v>15</v>
      </c>
      <c r="D551" s="5" t="str">
        <f>"方琴岚"</f>
        <v>方琴岚</v>
      </c>
      <c r="E551" s="5" t="str">
        <f>"533320230705191710137103"</f>
        <v>533320230705191710137103</v>
      </c>
    </row>
    <row r="552" spans="1:5" ht="27.75" customHeight="1">
      <c r="A552" s="4">
        <v>549</v>
      </c>
      <c r="B552" s="5" t="str">
        <f t="shared" si="10"/>
        <v>009</v>
      </c>
      <c r="C552" s="5" t="s">
        <v>15</v>
      </c>
      <c r="D552" s="5" t="str">
        <f>"刘淑慧"</f>
        <v>刘淑慧</v>
      </c>
      <c r="E552" s="5" t="str">
        <f>"533320230705155825136975"</f>
        <v>533320230705155825136975</v>
      </c>
    </row>
    <row r="553" spans="1:5" ht="27.75" customHeight="1">
      <c r="A553" s="4">
        <v>550</v>
      </c>
      <c r="B553" s="5" t="str">
        <f t="shared" si="10"/>
        <v>009</v>
      </c>
      <c r="C553" s="5" t="s">
        <v>15</v>
      </c>
      <c r="D553" s="5" t="str">
        <f>"曾媚琳"</f>
        <v>曾媚琳</v>
      </c>
      <c r="E553" s="5" t="str">
        <f>"533320230705193008137112"</f>
        <v>533320230705193008137112</v>
      </c>
    </row>
    <row r="554" spans="1:5" ht="27.75" customHeight="1">
      <c r="A554" s="4">
        <v>551</v>
      </c>
      <c r="B554" s="5" t="str">
        <f t="shared" si="10"/>
        <v>009</v>
      </c>
      <c r="C554" s="5" t="s">
        <v>15</v>
      </c>
      <c r="D554" s="5" t="str">
        <f>"马晓筠"</f>
        <v>马晓筠</v>
      </c>
      <c r="E554" s="5" t="str">
        <f>"533320230705193251137113"</f>
        <v>533320230705193251137113</v>
      </c>
    </row>
    <row r="555" spans="1:5" ht="27.75" customHeight="1">
      <c r="A555" s="4">
        <v>552</v>
      </c>
      <c r="B555" s="5" t="str">
        <f t="shared" si="10"/>
        <v>009</v>
      </c>
      <c r="C555" s="5" t="s">
        <v>15</v>
      </c>
      <c r="D555" s="5" t="str">
        <f>"高菁"</f>
        <v>高菁</v>
      </c>
      <c r="E555" s="5" t="str">
        <f>"533320230705091941136677"</f>
        <v>533320230705091941136677</v>
      </c>
    </row>
    <row r="556" spans="1:5" ht="27.75" customHeight="1">
      <c r="A556" s="4">
        <v>553</v>
      </c>
      <c r="B556" s="5" t="str">
        <f t="shared" si="10"/>
        <v>009</v>
      </c>
      <c r="C556" s="5" t="s">
        <v>15</v>
      </c>
      <c r="D556" s="5" t="str">
        <f>"刘传鹏"</f>
        <v>刘传鹏</v>
      </c>
      <c r="E556" s="5" t="str">
        <f>"533320230705194653137119"</f>
        <v>533320230705194653137119</v>
      </c>
    </row>
    <row r="557" spans="1:5" ht="27.75" customHeight="1">
      <c r="A557" s="4">
        <v>554</v>
      </c>
      <c r="B557" s="5" t="str">
        <f t="shared" si="10"/>
        <v>009</v>
      </c>
      <c r="C557" s="5" t="s">
        <v>15</v>
      </c>
      <c r="D557" s="5" t="str">
        <f>"麦楠楠"</f>
        <v>麦楠楠</v>
      </c>
      <c r="E557" s="5" t="str">
        <f>"533320230705191904137105"</f>
        <v>533320230705191904137105</v>
      </c>
    </row>
    <row r="558" spans="1:5" ht="27.75" customHeight="1">
      <c r="A558" s="4">
        <v>555</v>
      </c>
      <c r="B558" s="5" t="str">
        <f t="shared" si="10"/>
        <v>009</v>
      </c>
      <c r="C558" s="5" t="s">
        <v>15</v>
      </c>
      <c r="D558" s="5" t="str">
        <f>"杨素贞"</f>
        <v>杨素贞</v>
      </c>
      <c r="E558" s="5" t="str">
        <f>"533320230705115129136835"</f>
        <v>533320230705115129136835</v>
      </c>
    </row>
    <row r="559" spans="1:5" ht="27.75" customHeight="1">
      <c r="A559" s="4">
        <v>556</v>
      </c>
      <c r="B559" s="5" t="str">
        <f t="shared" si="10"/>
        <v>009</v>
      </c>
      <c r="C559" s="5" t="s">
        <v>15</v>
      </c>
      <c r="D559" s="5" t="str">
        <f>"林丽婷"</f>
        <v>林丽婷</v>
      </c>
      <c r="E559" s="5" t="str">
        <f>"533320230705205225137155"</f>
        <v>533320230705205225137155</v>
      </c>
    </row>
    <row r="560" spans="1:5" ht="27.75" customHeight="1">
      <c r="A560" s="4">
        <v>557</v>
      </c>
      <c r="B560" s="5" t="str">
        <f aca="true" t="shared" si="11" ref="B560:B623">"009"</f>
        <v>009</v>
      </c>
      <c r="C560" s="5" t="s">
        <v>15</v>
      </c>
      <c r="D560" s="5" t="str">
        <f>"麦正青"</f>
        <v>麦正青</v>
      </c>
      <c r="E560" s="5" t="str">
        <f>"533320230705205925137158"</f>
        <v>533320230705205925137158</v>
      </c>
    </row>
    <row r="561" spans="1:5" ht="27.75" customHeight="1">
      <c r="A561" s="4">
        <v>558</v>
      </c>
      <c r="B561" s="5" t="str">
        <f t="shared" si="11"/>
        <v>009</v>
      </c>
      <c r="C561" s="5" t="s">
        <v>15</v>
      </c>
      <c r="D561" s="5" t="str">
        <f>"曾平婷"</f>
        <v>曾平婷</v>
      </c>
      <c r="E561" s="5" t="str">
        <f>"533320230705210557137162"</f>
        <v>533320230705210557137162</v>
      </c>
    </row>
    <row r="562" spans="1:5" ht="27.75" customHeight="1">
      <c r="A562" s="4">
        <v>559</v>
      </c>
      <c r="B562" s="5" t="str">
        <f t="shared" si="11"/>
        <v>009</v>
      </c>
      <c r="C562" s="5" t="s">
        <v>15</v>
      </c>
      <c r="D562" s="5" t="str">
        <f>"王萌玉"</f>
        <v>王萌玉</v>
      </c>
      <c r="E562" s="5" t="str">
        <f>"533320230705214449137189"</f>
        <v>533320230705214449137189</v>
      </c>
    </row>
    <row r="563" spans="1:5" ht="27.75" customHeight="1">
      <c r="A563" s="4">
        <v>560</v>
      </c>
      <c r="B563" s="5" t="str">
        <f t="shared" si="11"/>
        <v>009</v>
      </c>
      <c r="C563" s="5" t="s">
        <v>15</v>
      </c>
      <c r="D563" s="5" t="str">
        <f>"李小菲"</f>
        <v>李小菲</v>
      </c>
      <c r="E563" s="5" t="str">
        <f>"533320230705110741136791"</f>
        <v>533320230705110741136791</v>
      </c>
    </row>
    <row r="564" spans="1:5" ht="27.75" customHeight="1">
      <c r="A564" s="4">
        <v>561</v>
      </c>
      <c r="B564" s="5" t="str">
        <f t="shared" si="11"/>
        <v>009</v>
      </c>
      <c r="C564" s="5" t="s">
        <v>15</v>
      </c>
      <c r="D564" s="5" t="str">
        <f>"邹卓伶"</f>
        <v>邹卓伶</v>
      </c>
      <c r="E564" s="5" t="str">
        <f>"533320230705223831137218"</f>
        <v>533320230705223831137218</v>
      </c>
    </row>
    <row r="565" spans="1:5" ht="27.75" customHeight="1">
      <c r="A565" s="4">
        <v>562</v>
      </c>
      <c r="B565" s="5" t="str">
        <f t="shared" si="11"/>
        <v>009</v>
      </c>
      <c r="C565" s="5" t="s">
        <v>15</v>
      </c>
      <c r="D565" s="5" t="str">
        <f>"叶子龙"</f>
        <v>叶子龙</v>
      </c>
      <c r="E565" s="5" t="str">
        <f>"533320230705234451137244"</f>
        <v>533320230705234451137244</v>
      </c>
    </row>
    <row r="566" spans="1:5" ht="27.75" customHeight="1">
      <c r="A566" s="4">
        <v>563</v>
      </c>
      <c r="B566" s="5" t="str">
        <f t="shared" si="11"/>
        <v>009</v>
      </c>
      <c r="C566" s="5" t="s">
        <v>15</v>
      </c>
      <c r="D566" s="5" t="str">
        <f>"麦琪琪"</f>
        <v>麦琪琪</v>
      </c>
      <c r="E566" s="5" t="str">
        <f>"533320230706000312137248"</f>
        <v>533320230706000312137248</v>
      </c>
    </row>
    <row r="567" spans="1:5" ht="27.75" customHeight="1">
      <c r="A567" s="4">
        <v>564</v>
      </c>
      <c r="B567" s="5" t="str">
        <f t="shared" si="11"/>
        <v>009</v>
      </c>
      <c r="C567" s="5" t="s">
        <v>15</v>
      </c>
      <c r="D567" s="5" t="str">
        <f>"陈珏婷"</f>
        <v>陈珏婷</v>
      </c>
      <c r="E567" s="5" t="str">
        <f>"533320230706020455137262"</f>
        <v>533320230706020455137262</v>
      </c>
    </row>
    <row r="568" spans="1:5" ht="27.75" customHeight="1">
      <c r="A568" s="4">
        <v>565</v>
      </c>
      <c r="B568" s="5" t="str">
        <f t="shared" si="11"/>
        <v>009</v>
      </c>
      <c r="C568" s="5" t="s">
        <v>15</v>
      </c>
      <c r="D568" s="5" t="str">
        <f>"陶逸君"</f>
        <v>陶逸君</v>
      </c>
      <c r="E568" s="5" t="str">
        <f>"533320230705112326136806"</f>
        <v>533320230705112326136806</v>
      </c>
    </row>
    <row r="569" spans="1:5" ht="27.75" customHeight="1">
      <c r="A569" s="4">
        <v>566</v>
      </c>
      <c r="B569" s="5" t="str">
        <f t="shared" si="11"/>
        <v>009</v>
      </c>
      <c r="C569" s="5" t="s">
        <v>15</v>
      </c>
      <c r="D569" s="5" t="str">
        <f>"王转青"</f>
        <v>王转青</v>
      </c>
      <c r="E569" s="5" t="str">
        <f>"533320230706090405137292"</f>
        <v>533320230706090405137292</v>
      </c>
    </row>
    <row r="570" spans="1:5" ht="27.75" customHeight="1">
      <c r="A570" s="4">
        <v>567</v>
      </c>
      <c r="B570" s="5" t="str">
        <f t="shared" si="11"/>
        <v>009</v>
      </c>
      <c r="C570" s="5" t="s">
        <v>15</v>
      </c>
      <c r="D570" s="5" t="str">
        <f>"林青苗"</f>
        <v>林青苗</v>
      </c>
      <c r="E570" s="5" t="str">
        <f>"533320230706085402137287"</f>
        <v>533320230706085402137287</v>
      </c>
    </row>
    <row r="571" spans="1:5" ht="27.75" customHeight="1">
      <c r="A571" s="4">
        <v>568</v>
      </c>
      <c r="B571" s="5" t="str">
        <f t="shared" si="11"/>
        <v>009</v>
      </c>
      <c r="C571" s="5" t="s">
        <v>15</v>
      </c>
      <c r="D571" s="5" t="str">
        <f>"姬婧文"</f>
        <v>姬婧文</v>
      </c>
      <c r="E571" s="5" t="str">
        <f>"533320230705113759136818"</f>
        <v>533320230705113759136818</v>
      </c>
    </row>
    <row r="572" spans="1:5" ht="27.75" customHeight="1">
      <c r="A572" s="4">
        <v>569</v>
      </c>
      <c r="B572" s="5" t="str">
        <f t="shared" si="11"/>
        <v>009</v>
      </c>
      <c r="C572" s="5" t="s">
        <v>15</v>
      </c>
      <c r="D572" s="5" t="str">
        <f>"王伟萌"</f>
        <v>王伟萌</v>
      </c>
      <c r="E572" s="5" t="str">
        <f>"533320230705144708136924"</f>
        <v>533320230705144708136924</v>
      </c>
    </row>
    <row r="573" spans="1:5" ht="27.75" customHeight="1">
      <c r="A573" s="4">
        <v>570</v>
      </c>
      <c r="B573" s="5" t="str">
        <f t="shared" si="11"/>
        <v>009</v>
      </c>
      <c r="C573" s="5" t="s">
        <v>15</v>
      </c>
      <c r="D573" s="5" t="str">
        <f>"崔成音"</f>
        <v>崔成音</v>
      </c>
      <c r="E573" s="5" t="str">
        <f>"533320230706094640137315"</f>
        <v>533320230706094640137315</v>
      </c>
    </row>
    <row r="574" spans="1:5" ht="27.75" customHeight="1">
      <c r="A574" s="4">
        <v>571</v>
      </c>
      <c r="B574" s="5" t="str">
        <f t="shared" si="11"/>
        <v>009</v>
      </c>
      <c r="C574" s="5" t="s">
        <v>15</v>
      </c>
      <c r="D574" s="5" t="str">
        <f>"谭石金"</f>
        <v>谭石金</v>
      </c>
      <c r="E574" s="5" t="str">
        <f>"533320230705171620137034"</f>
        <v>533320230705171620137034</v>
      </c>
    </row>
    <row r="575" spans="1:5" ht="27.75" customHeight="1">
      <c r="A575" s="4">
        <v>572</v>
      </c>
      <c r="B575" s="5" t="str">
        <f t="shared" si="11"/>
        <v>009</v>
      </c>
      <c r="C575" s="5" t="s">
        <v>15</v>
      </c>
      <c r="D575" s="5" t="str">
        <f>"陈悦"</f>
        <v>陈悦</v>
      </c>
      <c r="E575" s="5" t="str">
        <f>"533320230705153846136960"</f>
        <v>533320230705153846136960</v>
      </c>
    </row>
    <row r="576" spans="1:5" ht="27.75" customHeight="1">
      <c r="A576" s="4">
        <v>573</v>
      </c>
      <c r="B576" s="5" t="str">
        <f t="shared" si="11"/>
        <v>009</v>
      </c>
      <c r="C576" s="5" t="s">
        <v>15</v>
      </c>
      <c r="D576" s="5" t="str">
        <f>"刘雅仙"</f>
        <v>刘雅仙</v>
      </c>
      <c r="E576" s="5" t="str">
        <f>"533320230706101539137330"</f>
        <v>533320230706101539137330</v>
      </c>
    </row>
    <row r="577" spans="1:5" ht="27.75" customHeight="1">
      <c r="A577" s="4">
        <v>574</v>
      </c>
      <c r="B577" s="5" t="str">
        <f t="shared" si="11"/>
        <v>009</v>
      </c>
      <c r="C577" s="5" t="s">
        <v>15</v>
      </c>
      <c r="D577" s="5" t="str">
        <f>"吴广斌"</f>
        <v>吴广斌</v>
      </c>
      <c r="E577" s="5" t="str">
        <f>"533320230705140250136907"</f>
        <v>533320230705140250136907</v>
      </c>
    </row>
    <row r="578" spans="1:5" ht="27.75" customHeight="1">
      <c r="A578" s="4">
        <v>575</v>
      </c>
      <c r="B578" s="5" t="str">
        <f t="shared" si="11"/>
        <v>009</v>
      </c>
      <c r="C578" s="5" t="s">
        <v>15</v>
      </c>
      <c r="D578" s="5" t="str">
        <f>"林海霞"</f>
        <v>林海霞</v>
      </c>
      <c r="E578" s="5" t="str">
        <f>"533320230706105220137355"</f>
        <v>533320230706105220137355</v>
      </c>
    </row>
    <row r="579" spans="1:5" ht="27.75" customHeight="1">
      <c r="A579" s="4">
        <v>576</v>
      </c>
      <c r="B579" s="5" t="str">
        <f t="shared" si="11"/>
        <v>009</v>
      </c>
      <c r="C579" s="5" t="s">
        <v>15</v>
      </c>
      <c r="D579" s="5" t="str">
        <f>"张书彬"</f>
        <v>张书彬</v>
      </c>
      <c r="E579" s="5" t="str">
        <f>"533320230706105921137358"</f>
        <v>533320230706105921137358</v>
      </c>
    </row>
    <row r="580" spans="1:5" ht="27.75" customHeight="1">
      <c r="A580" s="4">
        <v>577</v>
      </c>
      <c r="B580" s="5" t="str">
        <f t="shared" si="11"/>
        <v>009</v>
      </c>
      <c r="C580" s="5" t="s">
        <v>15</v>
      </c>
      <c r="D580" s="5" t="str">
        <f>"赵佳佳"</f>
        <v>赵佳佳</v>
      </c>
      <c r="E580" s="5" t="str">
        <f>"533320230706113056137373"</f>
        <v>533320230706113056137373</v>
      </c>
    </row>
    <row r="581" spans="1:5" ht="27.75" customHeight="1">
      <c r="A581" s="4">
        <v>578</v>
      </c>
      <c r="B581" s="5" t="str">
        <f t="shared" si="11"/>
        <v>009</v>
      </c>
      <c r="C581" s="5" t="s">
        <v>15</v>
      </c>
      <c r="D581" s="5" t="str">
        <f>"黄建"</f>
        <v>黄建</v>
      </c>
      <c r="E581" s="5" t="str">
        <f>"533320230706121829137392"</f>
        <v>533320230706121829137392</v>
      </c>
    </row>
    <row r="582" spans="1:5" ht="27.75" customHeight="1">
      <c r="A582" s="4">
        <v>579</v>
      </c>
      <c r="B582" s="5" t="str">
        <f t="shared" si="11"/>
        <v>009</v>
      </c>
      <c r="C582" s="5" t="s">
        <v>15</v>
      </c>
      <c r="D582" s="5" t="str">
        <f>"王琛"</f>
        <v>王琛</v>
      </c>
      <c r="E582" s="5" t="str">
        <f>"533320230706080221137270"</f>
        <v>533320230706080221137270</v>
      </c>
    </row>
    <row r="583" spans="1:5" ht="27.75" customHeight="1">
      <c r="A583" s="4">
        <v>580</v>
      </c>
      <c r="B583" s="5" t="str">
        <f t="shared" si="11"/>
        <v>009</v>
      </c>
      <c r="C583" s="5" t="s">
        <v>15</v>
      </c>
      <c r="D583" s="5" t="str">
        <f>"莫青青"</f>
        <v>莫青青</v>
      </c>
      <c r="E583" s="5" t="str">
        <f>"533320230706142751137442"</f>
        <v>533320230706142751137442</v>
      </c>
    </row>
    <row r="584" spans="1:5" ht="27.75" customHeight="1">
      <c r="A584" s="4">
        <v>581</v>
      </c>
      <c r="B584" s="5" t="str">
        <f t="shared" si="11"/>
        <v>009</v>
      </c>
      <c r="C584" s="5" t="s">
        <v>15</v>
      </c>
      <c r="D584" s="5" t="str">
        <f>"洪美静"</f>
        <v>洪美静</v>
      </c>
      <c r="E584" s="5" t="str">
        <f>"533320230706133615137428"</f>
        <v>533320230706133615137428</v>
      </c>
    </row>
    <row r="585" spans="1:5" ht="27.75" customHeight="1">
      <c r="A585" s="4">
        <v>582</v>
      </c>
      <c r="B585" s="5" t="str">
        <f t="shared" si="11"/>
        <v>009</v>
      </c>
      <c r="C585" s="5" t="s">
        <v>15</v>
      </c>
      <c r="D585" s="5" t="str">
        <f>"曾帅"</f>
        <v>曾帅</v>
      </c>
      <c r="E585" s="5" t="str">
        <f>"533320230706152426137469"</f>
        <v>533320230706152426137469</v>
      </c>
    </row>
    <row r="586" spans="1:5" ht="27.75" customHeight="1">
      <c r="A586" s="4">
        <v>583</v>
      </c>
      <c r="B586" s="5" t="str">
        <f t="shared" si="11"/>
        <v>009</v>
      </c>
      <c r="C586" s="5" t="s">
        <v>15</v>
      </c>
      <c r="D586" s="5" t="str">
        <f>"王雅薪"</f>
        <v>王雅薪</v>
      </c>
      <c r="E586" s="5" t="str">
        <f>"533320230706160743137500"</f>
        <v>533320230706160743137500</v>
      </c>
    </row>
    <row r="587" spans="1:5" ht="27.75" customHeight="1">
      <c r="A587" s="4">
        <v>584</v>
      </c>
      <c r="B587" s="5" t="str">
        <f t="shared" si="11"/>
        <v>009</v>
      </c>
      <c r="C587" s="5" t="s">
        <v>15</v>
      </c>
      <c r="D587" s="5" t="str">
        <f>"莫海南"</f>
        <v>莫海南</v>
      </c>
      <c r="E587" s="5" t="str">
        <f>"533320230706161949137508"</f>
        <v>533320230706161949137508</v>
      </c>
    </row>
    <row r="588" spans="1:5" ht="27.75" customHeight="1">
      <c r="A588" s="4">
        <v>585</v>
      </c>
      <c r="B588" s="5" t="str">
        <f t="shared" si="11"/>
        <v>009</v>
      </c>
      <c r="C588" s="5" t="s">
        <v>15</v>
      </c>
      <c r="D588" s="5" t="str">
        <f>"郑志伟"</f>
        <v>郑志伟</v>
      </c>
      <c r="E588" s="5" t="str">
        <f>"533320230706163741137522"</f>
        <v>533320230706163741137522</v>
      </c>
    </row>
    <row r="589" spans="1:5" ht="27.75" customHeight="1">
      <c r="A589" s="4">
        <v>586</v>
      </c>
      <c r="B589" s="5" t="str">
        <f t="shared" si="11"/>
        <v>009</v>
      </c>
      <c r="C589" s="5" t="s">
        <v>15</v>
      </c>
      <c r="D589" s="5" t="str">
        <f>"罗玲丽"</f>
        <v>罗玲丽</v>
      </c>
      <c r="E589" s="5" t="str">
        <f>"533320230706181424137546"</f>
        <v>533320230706181424137546</v>
      </c>
    </row>
    <row r="590" spans="1:5" ht="27.75" customHeight="1">
      <c r="A590" s="4">
        <v>587</v>
      </c>
      <c r="B590" s="5" t="str">
        <f t="shared" si="11"/>
        <v>009</v>
      </c>
      <c r="C590" s="5" t="s">
        <v>15</v>
      </c>
      <c r="D590" s="5" t="str">
        <f>"陈汉钊"</f>
        <v>陈汉钊</v>
      </c>
      <c r="E590" s="5" t="str">
        <f>"533320230706183152137554"</f>
        <v>533320230706183152137554</v>
      </c>
    </row>
    <row r="591" spans="1:5" ht="27.75" customHeight="1">
      <c r="A591" s="4">
        <v>588</v>
      </c>
      <c r="B591" s="5" t="str">
        <f t="shared" si="11"/>
        <v>009</v>
      </c>
      <c r="C591" s="5" t="s">
        <v>15</v>
      </c>
      <c r="D591" s="5" t="str">
        <f>"杨敏"</f>
        <v>杨敏</v>
      </c>
      <c r="E591" s="5" t="str">
        <f>"533320230706141614137436"</f>
        <v>533320230706141614137436</v>
      </c>
    </row>
    <row r="592" spans="1:5" ht="27.75" customHeight="1">
      <c r="A592" s="4">
        <v>589</v>
      </c>
      <c r="B592" s="5" t="str">
        <f t="shared" si="11"/>
        <v>009</v>
      </c>
      <c r="C592" s="5" t="s">
        <v>15</v>
      </c>
      <c r="D592" s="5" t="str">
        <f>"符蓉"</f>
        <v>符蓉</v>
      </c>
      <c r="E592" s="5" t="str">
        <f>"533320230706184811137558"</f>
        <v>533320230706184811137558</v>
      </c>
    </row>
    <row r="593" spans="1:5" ht="27.75" customHeight="1">
      <c r="A593" s="4">
        <v>590</v>
      </c>
      <c r="B593" s="5" t="str">
        <f t="shared" si="11"/>
        <v>009</v>
      </c>
      <c r="C593" s="5" t="s">
        <v>15</v>
      </c>
      <c r="D593" s="5" t="str">
        <f>"谢杏楼"</f>
        <v>谢杏楼</v>
      </c>
      <c r="E593" s="5" t="str">
        <f>"533320230706193653137567"</f>
        <v>533320230706193653137567</v>
      </c>
    </row>
    <row r="594" spans="1:5" ht="27.75" customHeight="1">
      <c r="A594" s="4">
        <v>591</v>
      </c>
      <c r="B594" s="5" t="str">
        <f t="shared" si="11"/>
        <v>009</v>
      </c>
      <c r="C594" s="5" t="s">
        <v>15</v>
      </c>
      <c r="D594" s="5" t="str">
        <f>"莫丽花"</f>
        <v>莫丽花</v>
      </c>
      <c r="E594" s="5" t="str">
        <f>"533320230706193735137569"</f>
        <v>533320230706193735137569</v>
      </c>
    </row>
    <row r="595" spans="1:5" ht="27.75" customHeight="1">
      <c r="A595" s="4">
        <v>592</v>
      </c>
      <c r="B595" s="5" t="str">
        <f t="shared" si="11"/>
        <v>009</v>
      </c>
      <c r="C595" s="5" t="s">
        <v>15</v>
      </c>
      <c r="D595" s="5" t="str">
        <f>"王德贵"</f>
        <v>王德贵</v>
      </c>
      <c r="E595" s="5" t="str">
        <f>"533320230706200210137576"</f>
        <v>533320230706200210137576</v>
      </c>
    </row>
    <row r="596" spans="1:5" ht="27.75" customHeight="1">
      <c r="A596" s="4">
        <v>593</v>
      </c>
      <c r="B596" s="5" t="str">
        <f t="shared" si="11"/>
        <v>009</v>
      </c>
      <c r="C596" s="5" t="s">
        <v>15</v>
      </c>
      <c r="D596" s="5" t="str">
        <f>"王佳娜"</f>
        <v>王佳娜</v>
      </c>
      <c r="E596" s="5" t="str">
        <f>"533320230706201222137578"</f>
        <v>533320230706201222137578</v>
      </c>
    </row>
    <row r="597" spans="1:5" ht="27.75" customHeight="1">
      <c r="A597" s="4">
        <v>594</v>
      </c>
      <c r="B597" s="5" t="str">
        <f t="shared" si="11"/>
        <v>009</v>
      </c>
      <c r="C597" s="5" t="s">
        <v>15</v>
      </c>
      <c r="D597" s="5" t="str">
        <f>"罗井助"</f>
        <v>罗井助</v>
      </c>
      <c r="E597" s="5" t="str">
        <f>"533320230706203514137581"</f>
        <v>533320230706203514137581</v>
      </c>
    </row>
    <row r="598" spans="1:5" ht="27.75" customHeight="1">
      <c r="A598" s="4">
        <v>595</v>
      </c>
      <c r="B598" s="5" t="str">
        <f t="shared" si="11"/>
        <v>009</v>
      </c>
      <c r="C598" s="5" t="s">
        <v>15</v>
      </c>
      <c r="D598" s="5" t="str">
        <f>"熊燕"</f>
        <v>熊燕</v>
      </c>
      <c r="E598" s="5" t="str">
        <f>"533320230705130706136885"</f>
        <v>533320230705130706136885</v>
      </c>
    </row>
    <row r="599" spans="1:5" ht="27.75" customHeight="1">
      <c r="A599" s="4">
        <v>596</v>
      </c>
      <c r="B599" s="5" t="str">
        <f t="shared" si="11"/>
        <v>009</v>
      </c>
      <c r="C599" s="5" t="s">
        <v>15</v>
      </c>
      <c r="D599" s="5" t="str">
        <f>"黄晓玲"</f>
        <v>黄晓玲</v>
      </c>
      <c r="E599" s="5" t="str">
        <f>"533320230705130400136882"</f>
        <v>533320230705130400136882</v>
      </c>
    </row>
    <row r="600" spans="1:5" ht="27.75" customHeight="1">
      <c r="A600" s="4">
        <v>597</v>
      </c>
      <c r="B600" s="5" t="str">
        <f t="shared" si="11"/>
        <v>009</v>
      </c>
      <c r="C600" s="5" t="s">
        <v>15</v>
      </c>
      <c r="D600" s="5" t="str">
        <f>"侯婉欣"</f>
        <v>侯婉欣</v>
      </c>
      <c r="E600" s="5" t="str">
        <f>"533320230705204351137150"</f>
        <v>533320230705204351137150</v>
      </c>
    </row>
    <row r="601" spans="1:5" ht="27.75" customHeight="1">
      <c r="A601" s="4">
        <v>598</v>
      </c>
      <c r="B601" s="5" t="str">
        <f t="shared" si="11"/>
        <v>009</v>
      </c>
      <c r="C601" s="5" t="s">
        <v>15</v>
      </c>
      <c r="D601" s="5" t="str">
        <f>"林彦余"</f>
        <v>林彦余</v>
      </c>
      <c r="E601" s="5" t="str">
        <f>"533320230705190645137095"</f>
        <v>533320230705190645137095</v>
      </c>
    </row>
    <row r="602" spans="1:5" ht="27.75" customHeight="1">
      <c r="A602" s="4">
        <v>599</v>
      </c>
      <c r="B602" s="5" t="str">
        <f t="shared" si="11"/>
        <v>009</v>
      </c>
      <c r="C602" s="5" t="s">
        <v>15</v>
      </c>
      <c r="D602" s="5" t="str">
        <f>"林雅婷"</f>
        <v>林雅婷</v>
      </c>
      <c r="E602" s="5" t="str">
        <f>"533320230706211504137592"</f>
        <v>533320230706211504137592</v>
      </c>
    </row>
    <row r="603" spans="1:5" ht="27.75" customHeight="1">
      <c r="A603" s="4">
        <v>600</v>
      </c>
      <c r="B603" s="5" t="str">
        <f t="shared" si="11"/>
        <v>009</v>
      </c>
      <c r="C603" s="5" t="s">
        <v>15</v>
      </c>
      <c r="D603" s="5" t="str">
        <f>"陈期凡"</f>
        <v>陈期凡</v>
      </c>
      <c r="E603" s="5" t="str">
        <f>"533320230705211707137171"</f>
        <v>533320230705211707137171</v>
      </c>
    </row>
    <row r="604" spans="1:5" ht="27.75" customHeight="1">
      <c r="A604" s="4">
        <v>601</v>
      </c>
      <c r="B604" s="5" t="str">
        <f t="shared" si="11"/>
        <v>009</v>
      </c>
      <c r="C604" s="5" t="s">
        <v>15</v>
      </c>
      <c r="D604" s="5" t="str">
        <f>"钟云"</f>
        <v>钟云</v>
      </c>
      <c r="E604" s="5" t="str">
        <f>"533320230705164030137009"</f>
        <v>533320230705164030137009</v>
      </c>
    </row>
    <row r="605" spans="1:5" ht="27.75" customHeight="1">
      <c r="A605" s="4">
        <v>602</v>
      </c>
      <c r="B605" s="5" t="str">
        <f t="shared" si="11"/>
        <v>009</v>
      </c>
      <c r="C605" s="5" t="s">
        <v>15</v>
      </c>
      <c r="D605" s="5" t="str">
        <f>"张晓晴"</f>
        <v>张晓晴</v>
      </c>
      <c r="E605" s="5" t="str">
        <f>"533320230706222130137605"</f>
        <v>533320230706222130137605</v>
      </c>
    </row>
    <row r="606" spans="1:5" ht="27.75" customHeight="1">
      <c r="A606" s="4">
        <v>603</v>
      </c>
      <c r="B606" s="5" t="str">
        <f t="shared" si="11"/>
        <v>009</v>
      </c>
      <c r="C606" s="5" t="s">
        <v>15</v>
      </c>
      <c r="D606" s="5" t="str">
        <f>"陈玥"</f>
        <v>陈玥</v>
      </c>
      <c r="E606" s="5" t="str">
        <f>"533320230705222421137212"</f>
        <v>533320230705222421137212</v>
      </c>
    </row>
    <row r="607" spans="1:5" ht="27.75" customHeight="1">
      <c r="A607" s="4">
        <v>604</v>
      </c>
      <c r="B607" s="5" t="str">
        <f t="shared" si="11"/>
        <v>009</v>
      </c>
      <c r="C607" s="5" t="s">
        <v>15</v>
      </c>
      <c r="D607" s="5" t="str">
        <f>"范雅萍"</f>
        <v>范雅萍</v>
      </c>
      <c r="E607" s="5" t="str">
        <f>"533320230705194445137116"</f>
        <v>533320230705194445137116</v>
      </c>
    </row>
    <row r="608" spans="1:5" ht="27.75" customHeight="1">
      <c r="A608" s="4">
        <v>605</v>
      </c>
      <c r="B608" s="5" t="str">
        <f t="shared" si="11"/>
        <v>009</v>
      </c>
      <c r="C608" s="5" t="s">
        <v>15</v>
      </c>
      <c r="D608" s="5" t="str">
        <f>"吴进华"</f>
        <v>吴进华</v>
      </c>
      <c r="E608" s="5" t="str">
        <f>"533320230705090729136658"</f>
        <v>533320230705090729136658</v>
      </c>
    </row>
    <row r="609" spans="1:5" ht="27.75" customHeight="1">
      <c r="A609" s="4">
        <v>606</v>
      </c>
      <c r="B609" s="5" t="str">
        <f t="shared" si="11"/>
        <v>009</v>
      </c>
      <c r="C609" s="5" t="s">
        <v>15</v>
      </c>
      <c r="D609" s="5" t="str">
        <f>"羊仁刚"</f>
        <v>羊仁刚</v>
      </c>
      <c r="E609" s="5" t="str">
        <f>"533320230706004652137257"</f>
        <v>533320230706004652137257</v>
      </c>
    </row>
    <row r="610" spans="1:5" ht="27.75" customHeight="1">
      <c r="A610" s="4">
        <v>607</v>
      </c>
      <c r="B610" s="5" t="str">
        <f t="shared" si="11"/>
        <v>009</v>
      </c>
      <c r="C610" s="5" t="s">
        <v>15</v>
      </c>
      <c r="D610" s="5" t="str">
        <f>"杨小燕"</f>
        <v>杨小燕</v>
      </c>
      <c r="E610" s="5" t="str">
        <f>"533320230705090436136653"</f>
        <v>533320230705090436136653</v>
      </c>
    </row>
    <row r="611" spans="1:5" ht="27.75" customHeight="1">
      <c r="A611" s="4">
        <v>608</v>
      </c>
      <c r="B611" s="5" t="str">
        <f t="shared" si="11"/>
        <v>009</v>
      </c>
      <c r="C611" s="5" t="s">
        <v>15</v>
      </c>
      <c r="D611" s="5" t="str">
        <f>"吴冬琴"</f>
        <v>吴冬琴</v>
      </c>
      <c r="E611" s="5" t="str">
        <f>"533320230705113623136816"</f>
        <v>533320230705113623136816</v>
      </c>
    </row>
    <row r="612" spans="1:5" ht="27.75" customHeight="1">
      <c r="A612" s="4">
        <v>609</v>
      </c>
      <c r="B612" s="5" t="str">
        <f t="shared" si="11"/>
        <v>009</v>
      </c>
      <c r="C612" s="5" t="s">
        <v>15</v>
      </c>
      <c r="D612" s="5" t="str">
        <f>"符玉"</f>
        <v>符玉</v>
      </c>
      <c r="E612" s="5" t="str">
        <f>"533320230707095359137642"</f>
        <v>533320230707095359137642</v>
      </c>
    </row>
    <row r="613" spans="1:5" ht="27.75" customHeight="1">
      <c r="A613" s="4">
        <v>610</v>
      </c>
      <c r="B613" s="5" t="str">
        <f t="shared" si="11"/>
        <v>009</v>
      </c>
      <c r="C613" s="5" t="s">
        <v>15</v>
      </c>
      <c r="D613" s="5" t="str">
        <f>"卢俏慧"</f>
        <v>卢俏慧</v>
      </c>
      <c r="E613" s="5" t="str">
        <f>"533320230706160159137496"</f>
        <v>533320230706160159137496</v>
      </c>
    </row>
    <row r="614" spans="1:5" ht="27.75" customHeight="1">
      <c r="A614" s="4">
        <v>611</v>
      </c>
      <c r="B614" s="5" t="str">
        <f t="shared" si="11"/>
        <v>009</v>
      </c>
      <c r="C614" s="5" t="s">
        <v>15</v>
      </c>
      <c r="D614" s="5" t="str">
        <f>"麦富豪"</f>
        <v>麦富豪</v>
      </c>
      <c r="E614" s="5" t="str">
        <f>"533320230707105555137654"</f>
        <v>533320230707105555137654</v>
      </c>
    </row>
    <row r="615" spans="1:5" ht="27.75" customHeight="1">
      <c r="A615" s="4">
        <v>612</v>
      </c>
      <c r="B615" s="5" t="str">
        <f t="shared" si="11"/>
        <v>009</v>
      </c>
      <c r="C615" s="5" t="s">
        <v>15</v>
      </c>
      <c r="D615" s="5" t="str">
        <f>"钟玲"</f>
        <v>钟玲</v>
      </c>
      <c r="E615" s="5" t="str">
        <f>"533320230707104558137647"</f>
        <v>533320230707104558137647</v>
      </c>
    </row>
    <row r="616" spans="1:5" ht="27.75" customHeight="1">
      <c r="A616" s="4">
        <v>613</v>
      </c>
      <c r="B616" s="5" t="str">
        <f t="shared" si="11"/>
        <v>009</v>
      </c>
      <c r="C616" s="5" t="s">
        <v>15</v>
      </c>
      <c r="D616" s="5" t="str">
        <f>"李进梅"</f>
        <v>李进梅</v>
      </c>
      <c r="E616" s="5" t="str">
        <f>"533320230707105140137653"</f>
        <v>533320230707105140137653</v>
      </c>
    </row>
    <row r="617" spans="1:5" ht="27.75" customHeight="1">
      <c r="A617" s="4">
        <v>614</v>
      </c>
      <c r="B617" s="5" t="str">
        <f t="shared" si="11"/>
        <v>009</v>
      </c>
      <c r="C617" s="5" t="s">
        <v>15</v>
      </c>
      <c r="D617" s="5" t="str">
        <f>"符加方"</f>
        <v>符加方</v>
      </c>
      <c r="E617" s="5" t="str">
        <f>"533320230707112036137657"</f>
        <v>533320230707112036137657</v>
      </c>
    </row>
    <row r="618" spans="1:5" ht="27.75" customHeight="1">
      <c r="A618" s="4">
        <v>615</v>
      </c>
      <c r="B618" s="5" t="str">
        <f t="shared" si="11"/>
        <v>009</v>
      </c>
      <c r="C618" s="5" t="s">
        <v>15</v>
      </c>
      <c r="D618" s="5" t="str">
        <f>"陈柏汕"</f>
        <v>陈柏汕</v>
      </c>
      <c r="E618" s="5" t="str">
        <f>"533320230707112038137658"</f>
        <v>533320230707112038137658</v>
      </c>
    </row>
    <row r="619" spans="1:5" ht="27.75" customHeight="1">
      <c r="A619" s="4">
        <v>616</v>
      </c>
      <c r="B619" s="5" t="str">
        <f t="shared" si="11"/>
        <v>009</v>
      </c>
      <c r="C619" s="5" t="s">
        <v>15</v>
      </c>
      <c r="D619" s="5" t="str">
        <f>"陈一水"</f>
        <v>陈一水</v>
      </c>
      <c r="E619" s="5" t="str">
        <f>"533320230707113252137661"</f>
        <v>533320230707113252137661</v>
      </c>
    </row>
    <row r="620" spans="1:5" ht="27.75" customHeight="1">
      <c r="A620" s="4">
        <v>617</v>
      </c>
      <c r="B620" s="5" t="str">
        <f t="shared" si="11"/>
        <v>009</v>
      </c>
      <c r="C620" s="5" t="s">
        <v>15</v>
      </c>
      <c r="D620" s="5" t="str">
        <f>"赵诗羽"</f>
        <v>赵诗羽</v>
      </c>
      <c r="E620" s="5" t="str">
        <f>"533320230707125521137673"</f>
        <v>533320230707125521137673</v>
      </c>
    </row>
    <row r="621" spans="1:5" ht="27.75" customHeight="1">
      <c r="A621" s="4">
        <v>618</v>
      </c>
      <c r="B621" s="5" t="str">
        <f t="shared" si="11"/>
        <v>009</v>
      </c>
      <c r="C621" s="5" t="s">
        <v>15</v>
      </c>
      <c r="D621" s="5" t="str">
        <f>"陈柳惠"</f>
        <v>陈柳惠</v>
      </c>
      <c r="E621" s="5" t="str">
        <f>"533320230707143004137681"</f>
        <v>533320230707143004137681</v>
      </c>
    </row>
    <row r="622" spans="1:5" ht="27.75" customHeight="1">
      <c r="A622" s="4">
        <v>619</v>
      </c>
      <c r="B622" s="5" t="str">
        <f t="shared" si="11"/>
        <v>009</v>
      </c>
      <c r="C622" s="5" t="s">
        <v>15</v>
      </c>
      <c r="D622" s="5" t="str">
        <f>"唐小怡"</f>
        <v>唐小怡</v>
      </c>
      <c r="E622" s="5" t="str">
        <f>"533320230707151450137691"</f>
        <v>533320230707151450137691</v>
      </c>
    </row>
    <row r="623" spans="1:5" ht="27.75" customHeight="1">
      <c r="A623" s="4">
        <v>620</v>
      </c>
      <c r="B623" s="5" t="str">
        <f t="shared" si="11"/>
        <v>009</v>
      </c>
      <c r="C623" s="5" t="s">
        <v>15</v>
      </c>
      <c r="D623" s="5" t="str">
        <f>"杨全鸿"</f>
        <v>杨全鸿</v>
      </c>
      <c r="E623" s="5" t="str">
        <f>"533320230707143909137682"</f>
        <v>533320230707143909137682</v>
      </c>
    </row>
    <row r="624" spans="1:5" ht="27.75" customHeight="1">
      <c r="A624" s="4">
        <v>621</v>
      </c>
      <c r="B624" s="5" t="str">
        <f aca="true" t="shared" si="12" ref="B624:B687">"009"</f>
        <v>009</v>
      </c>
      <c r="C624" s="5" t="s">
        <v>15</v>
      </c>
      <c r="D624" s="5" t="str">
        <f>"文桂霞"</f>
        <v>文桂霞</v>
      </c>
      <c r="E624" s="5" t="str">
        <f>"533320230707153216137694"</f>
        <v>533320230707153216137694</v>
      </c>
    </row>
    <row r="625" spans="1:5" ht="27.75" customHeight="1">
      <c r="A625" s="4">
        <v>622</v>
      </c>
      <c r="B625" s="5" t="str">
        <f t="shared" si="12"/>
        <v>009</v>
      </c>
      <c r="C625" s="5" t="s">
        <v>15</v>
      </c>
      <c r="D625" s="5" t="str">
        <f>"吕丽君"</f>
        <v>吕丽君</v>
      </c>
      <c r="E625" s="5" t="str">
        <f>"533320230707155521137701"</f>
        <v>533320230707155521137701</v>
      </c>
    </row>
    <row r="626" spans="1:5" ht="27.75" customHeight="1">
      <c r="A626" s="4">
        <v>623</v>
      </c>
      <c r="B626" s="5" t="str">
        <f t="shared" si="12"/>
        <v>009</v>
      </c>
      <c r="C626" s="5" t="s">
        <v>15</v>
      </c>
      <c r="D626" s="5" t="str">
        <f>"吴敏"</f>
        <v>吴敏</v>
      </c>
      <c r="E626" s="5" t="str">
        <f>"533320230707162018137707"</f>
        <v>533320230707162018137707</v>
      </c>
    </row>
    <row r="627" spans="1:5" ht="27.75" customHeight="1">
      <c r="A627" s="4">
        <v>624</v>
      </c>
      <c r="B627" s="5" t="str">
        <f t="shared" si="12"/>
        <v>009</v>
      </c>
      <c r="C627" s="5" t="s">
        <v>15</v>
      </c>
      <c r="D627" s="5" t="str">
        <f>"邱世伍"</f>
        <v>邱世伍</v>
      </c>
      <c r="E627" s="5" t="str">
        <f>"533320230707113358137662"</f>
        <v>533320230707113358137662</v>
      </c>
    </row>
    <row r="628" spans="1:5" ht="27.75" customHeight="1">
      <c r="A628" s="4">
        <v>625</v>
      </c>
      <c r="B628" s="5" t="str">
        <f t="shared" si="12"/>
        <v>009</v>
      </c>
      <c r="C628" s="5" t="s">
        <v>15</v>
      </c>
      <c r="D628" s="5" t="str">
        <f>"韦佳琦"</f>
        <v>韦佳琦</v>
      </c>
      <c r="E628" s="5" t="str">
        <f>"533320230707170001137711"</f>
        <v>533320230707170001137711</v>
      </c>
    </row>
    <row r="629" spans="1:5" ht="27.75" customHeight="1">
      <c r="A629" s="4">
        <v>626</v>
      </c>
      <c r="B629" s="5" t="str">
        <f t="shared" si="12"/>
        <v>009</v>
      </c>
      <c r="C629" s="5" t="s">
        <v>15</v>
      </c>
      <c r="D629" s="5" t="str">
        <f>"王诗茹"</f>
        <v>王诗茹</v>
      </c>
      <c r="E629" s="5" t="str">
        <f>"533320230707174947137719"</f>
        <v>533320230707174947137719</v>
      </c>
    </row>
    <row r="630" spans="1:5" ht="27.75" customHeight="1">
      <c r="A630" s="4">
        <v>627</v>
      </c>
      <c r="B630" s="5" t="str">
        <f t="shared" si="12"/>
        <v>009</v>
      </c>
      <c r="C630" s="5" t="s">
        <v>15</v>
      </c>
      <c r="D630" s="5" t="str">
        <f>"陈静莹"</f>
        <v>陈静莹</v>
      </c>
      <c r="E630" s="5" t="str">
        <f>"533320230707180406137721"</f>
        <v>533320230707180406137721</v>
      </c>
    </row>
    <row r="631" spans="1:5" ht="27.75" customHeight="1">
      <c r="A631" s="4">
        <v>628</v>
      </c>
      <c r="B631" s="5" t="str">
        <f t="shared" si="12"/>
        <v>009</v>
      </c>
      <c r="C631" s="5" t="s">
        <v>15</v>
      </c>
      <c r="D631" s="5" t="str">
        <f>"蔡佳骆"</f>
        <v>蔡佳骆</v>
      </c>
      <c r="E631" s="5" t="str">
        <f>"533320230707180636137723"</f>
        <v>533320230707180636137723</v>
      </c>
    </row>
    <row r="632" spans="1:5" ht="27.75" customHeight="1">
      <c r="A632" s="4">
        <v>629</v>
      </c>
      <c r="B632" s="5" t="str">
        <f t="shared" si="12"/>
        <v>009</v>
      </c>
      <c r="C632" s="5" t="s">
        <v>15</v>
      </c>
      <c r="D632" s="5" t="str">
        <f>"吴雨虹"</f>
        <v>吴雨虹</v>
      </c>
      <c r="E632" s="5" t="str">
        <f>"533320230707133255137676"</f>
        <v>533320230707133255137676</v>
      </c>
    </row>
    <row r="633" spans="1:5" ht="27.75" customHeight="1">
      <c r="A633" s="4">
        <v>630</v>
      </c>
      <c r="B633" s="5" t="str">
        <f t="shared" si="12"/>
        <v>009</v>
      </c>
      <c r="C633" s="5" t="s">
        <v>15</v>
      </c>
      <c r="D633" s="5" t="str">
        <f>"李万杏"</f>
        <v>李万杏</v>
      </c>
      <c r="E633" s="5" t="str">
        <f>"533320230707195236137732"</f>
        <v>533320230707195236137732</v>
      </c>
    </row>
    <row r="634" spans="1:5" ht="27.75" customHeight="1">
      <c r="A634" s="4">
        <v>631</v>
      </c>
      <c r="B634" s="5" t="str">
        <f t="shared" si="12"/>
        <v>009</v>
      </c>
      <c r="C634" s="5" t="s">
        <v>15</v>
      </c>
      <c r="D634" s="5" t="str">
        <f>"钟楠"</f>
        <v>钟楠</v>
      </c>
      <c r="E634" s="5" t="str">
        <f>"533320230706112603137369"</f>
        <v>533320230706112603137369</v>
      </c>
    </row>
    <row r="635" spans="1:5" ht="27.75" customHeight="1">
      <c r="A635" s="4">
        <v>632</v>
      </c>
      <c r="B635" s="5" t="str">
        <f t="shared" si="12"/>
        <v>009</v>
      </c>
      <c r="C635" s="5" t="s">
        <v>15</v>
      </c>
      <c r="D635" s="5" t="str">
        <f>"李娇惠"</f>
        <v>李娇惠</v>
      </c>
      <c r="E635" s="5" t="str">
        <f>"533320230705165031137017"</f>
        <v>533320230705165031137017</v>
      </c>
    </row>
    <row r="636" spans="1:5" ht="27.75" customHeight="1">
      <c r="A636" s="4">
        <v>633</v>
      </c>
      <c r="B636" s="5" t="str">
        <f t="shared" si="12"/>
        <v>009</v>
      </c>
      <c r="C636" s="5" t="s">
        <v>15</v>
      </c>
      <c r="D636" s="5" t="str">
        <f>"黄思舒"</f>
        <v>黄思舒</v>
      </c>
      <c r="E636" s="5" t="str">
        <f>"533320230707221747137740"</f>
        <v>533320230707221747137740</v>
      </c>
    </row>
    <row r="637" spans="1:5" ht="27.75" customHeight="1">
      <c r="A637" s="4">
        <v>634</v>
      </c>
      <c r="B637" s="5" t="str">
        <f t="shared" si="12"/>
        <v>009</v>
      </c>
      <c r="C637" s="5" t="s">
        <v>15</v>
      </c>
      <c r="D637" s="5" t="str">
        <f>"项光萍"</f>
        <v>项光萍</v>
      </c>
      <c r="E637" s="5" t="str">
        <f>"533320230706152258137468"</f>
        <v>533320230706152258137468</v>
      </c>
    </row>
    <row r="638" spans="1:5" ht="27.75" customHeight="1">
      <c r="A638" s="4">
        <v>635</v>
      </c>
      <c r="B638" s="5" t="str">
        <f t="shared" si="12"/>
        <v>009</v>
      </c>
      <c r="C638" s="5" t="s">
        <v>15</v>
      </c>
      <c r="D638" s="5" t="str">
        <f>"陈绪倩"</f>
        <v>陈绪倩</v>
      </c>
      <c r="E638" s="5" t="str">
        <f>"533320230708091347137750"</f>
        <v>533320230708091347137750</v>
      </c>
    </row>
    <row r="639" spans="1:5" ht="27.75" customHeight="1">
      <c r="A639" s="4">
        <v>636</v>
      </c>
      <c r="B639" s="5" t="str">
        <f t="shared" si="12"/>
        <v>009</v>
      </c>
      <c r="C639" s="5" t="s">
        <v>15</v>
      </c>
      <c r="D639" s="5" t="str">
        <f>"陈昱妃"</f>
        <v>陈昱妃</v>
      </c>
      <c r="E639" s="5" t="str">
        <f>"533320230708095203137752"</f>
        <v>533320230708095203137752</v>
      </c>
    </row>
    <row r="640" spans="1:5" ht="27.75" customHeight="1">
      <c r="A640" s="4">
        <v>637</v>
      </c>
      <c r="B640" s="5" t="str">
        <f t="shared" si="12"/>
        <v>009</v>
      </c>
      <c r="C640" s="5" t="s">
        <v>15</v>
      </c>
      <c r="D640" s="5" t="str">
        <f>"韩晓丽"</f>
        <v>韩晓丽</v>
      </c>
      <c r="E640" s="5" t="str">
        <f>"533320230705114638136830"</f>
        <v>533320230705114638136830</v>
      </c>
    </row>
    <row r="641" spans="1:5" ht="27.75" customHeight="1">
      <c r="A641" s="4">
        <v>638</v>
      </c>
      <c r="B641" s="5" t="str">
        <f t="shared" si="12"/>
        <v>009</v>
      </c>
      <c r="C641" s="5" t="s">
        <v>15</v>
      </c>
      <c r="D641" s="5" t="str">
        <f>"李保均"</f>
        <v>李保均</v>
      </c>
      <c r="E641" s="5" t="str">
        <f>"533320230708104040137756"</f>
        <v>533320230708104040137756</v>
      </c>
    </row>
    <row r="642" spans="1:5" ht="27.75" customHeight="1">
      <c r="A642" s="4">
        <v>639</v>
      </c>
      <c r="B642" s="5" t="str">
        <f t="shared" si="12"/>
        <v>009</v>
      </c>
      <c r="C642" s="5" t="s">
        <v>15</v>
      </c>
      <c r="D642" s="5" t="str">
        <f>"肖连丁"</f>
        <v>肖连丁</v>
      </c>
      <c r="E642" s="5" t="str">
        <f>"533320230708111217137758"</f>
        <v>533320230708111217137758</v>
      </c>
    </row>
    <row r="643" spans="1:5" ht="27.75" customHeight="1">
      <c r="A643" s="4">
        <v>640</v>
      </c>
      <c r="B643" s="5" t="str">
        <f t="shared" si="12"/>
        <v>009</v>
      </c>
      <c r="C643" s="5" t="s">
        <v>15</v>
      </c>
      <c r="D643" s="5" t="str">
        <f>"冯慧"</f>
        <v>冯慧</v>
      </c>
      <c r="E643" s="5" t="str">
        <f>"533320230705114930136833"</f>
        <v>533320230705114930136833</v>
      </c>
    </row>
    <row r="644" spans="1:5" ht="27.75" customHeight="1">
      <c r="A644" s="4">
        <v>641</v>
      </c>
      <c r="B644" s="5" t="str">
        <f t="shared" si="12"/>
        <v>009</v>
      </c>
      <c r="C644" s="5" t="s">
        <v>15</v>
      </c>
      <c r="D644" s="5" t="str">
        <f>"唐庆慧"</f>
        <v>唐庆慧</v>
      </c>
      <c r="E644" s="5" t="str">
        <f>"533320230708122821137760"</f>
        <v>533320230708122821137760</v>
      </c>
    </row>
    <row r="645" spans="1:5" ht="27.75" customHeight="1">
      <c r="A645" s="4">
        <v>642</v>
      </c>
      <c r="B645" s="5" t="str">
        <f t="shared" si="12"/>
        <v>009</v>
      </c>
      <c r="C645" s="5" t="s">
        <v>15</v>
      </c>
      <c r="D645" s="5" t="str">
        <f>"章书遥"</f>
        <v>章书遥</v>
      </c>
      <c r="E645" s="5" t="str">
        <f>"533320230707133137137675"</f>
        <v>533320230707133137137675</v>
      </c>
    </row>
    <row r="646" spans="1:5" ht="27.75" customHeight="1">
      <c r="A646" s="4">
        <v>643</v>
      </c>
      <c r="B646" s="5" t="str">
        <f t="shared" si="12"/>
        <v>009</v>
      </c>
      <c r="C646" s="5" t="s">
        <v>15</v>
      </c>
      <c r="D646" s="5" t="str">
        <f>"孙太隽"</f>
        <v>孙太隽</v>
      </c>
      <c r="E646" s="5" t="str">
        <f>"533320230708151844137768"</f>
        <v>533320230708151844137768</v>
      </c>
    </row>
    <row r="647" spans="1:5" ht="27.75" customHeight="1">
      <c r="A647" s="4">
        <v>644</v>
      </c>
      <c r="B647" s="5" t="str">
        <f t="shared" si="12"/>
        <v>009</v>
      </c>
      <c r="C647" s="5" t="s">
        <v>15</v>
      </c>
      <c r="D647" s="5" t="str">
        <f>"劳培俊"</f>
        <v>劳培俊</v>
      </c>
      <c r="E647" s="5" t="str">
        <f>"533320230707030618137623"</f>
        <v>533320230707030618137623</v>
      </c>
    </row>
    <row r="648" spans="1:5" ht="27.75" customHeight="1">
      <c r="A648" s="4">
        <v>645</v>
      </c>
      <c r="B648" s="5" t="str">
        <f t="shared" si="12"/>
        <v>009</v>
      </c>
      <c r="C648" s="5" t="s">
        <v>15</v>
      </c>
      <c r="D648" s="5" t="str">
        <f>"申晓颖"</f>
        <v>申晓颖</v>
      </c>
      <c r="E648" s="5" t="str">
        <f>"533320230708153511137769"</f>
        <v>533320230708153511137769</v>
      </c>
    </row>
    <row r="649" spans="1:5" ht="27.75" customHeight="1">
      <c r="A649" s="4">
        <v>646</v>
      </c>
      <c r="B649" s="5" t="str">
        <f t="shared" si="12"/>
        <v>009</v>
      </c>
      <c r="C649" s="5" t="s">
        <v>15</v>
      </c>
      <c r="D649" s="5" t="str">
        <f>"谢丹"</f>
        <v>谢丹</v>
      </c>
      <c r="E649" s="5" t="str">
        <f>"533320230708211225137794"</f>
        <v>533320230708211225137794</v>
      </c>
    </row>
    <row r="650" spans="1:5" ht="27.75" customHeight="1">
      <c r="A650" s="4">
        <v>647</v>
      </c>
      <c r="B650" s="5" t="str">
        <f t="shared" si="12"/>
        <v>009</v>
      </c>
      <c r="C650" s="5" t="s">
        <v>15</v>
      </c>
      <c r="D650" s="5" t="str">
        <f>"王婷婷"</f>
        <v>王婷婷</v>
      </c>
      <c r="E650" s="5" t="str">
        <f>"533320230708224454137801"</f>
        <v>533320230708224454137801</v>
      </c>
    </row>
    <row r="651" spans="1:5" ht="27.75" customHeight="1">
      <c r="A651" s="4">
        <v>648</v>
      </c>
      <c r="B651" s="5" t="str">
        <f t="shared" si="12"/>
        <v>009</v>
      </c>
      <c r="C651" s="5" t="s">
        <v>15</v>
      </c>
      <c r="D651" s="5" t="str">
        <f>"关宇辰"</f>
        <v>关宇辰</v>
      </c>
      <c r="E651" s="5" t="str">
        <f>"533320230706205256137585"</f>
        <v>533320230706205256137585</v>
      </c>
    </row>
    <row r="652" spans="1:5" ht="27.75" customHeight="1">
      <c r="A652" s="4">
        <v>649</v>
      </c>
      <c r="B652" s="5" t="str">
        <f t="shared" si="12"/>
        <v>009</v>
      </c>
      <c r="C652" s="5" t="s">
        <v>15</v>
      </c>
      <c r="D652" s="5" t="str">
        <f>"乔元琛"</f>
        <v>乔元琛</v>
      </c>
      <c r="E652" s="5" t="str">
        <f>"533320230709004447137808"</f>
        <v>533320230709004447137808</v>
      </c>
    </row>
    <row r="653" spans="1:5" ht="27.75" customHeight="1">
      <c r="A653" s="4">
        <v>650</v>
      </c>
      <c r="B653" s="5" t="str">
        <f t="shared" si="12"/>
        <v>009</v>
      </c>
      <c r="C653" s="5" t="s">
        <v>15</v>
      </c>
      <c r="D653" s="5" t="str">
        <f>"陈晓源"</f>
        <v>陈晓源</v>
      </c>
      <c r="E653" s="5" t="str">
        <f>"533320230709102344137817"</f>
        <v>533320230709102344137817</v>
      </c>
    </row>
    <row r="654" spans="1:5" ht="27.75" customHeight="1">
      <c r="A654" s="4">
        <v>651</v>
      </c>
      <c r="B654" s="5" t="str">
        <f t="shared" si="12"/>
        <v>009</v>
      </c>
      <c r="C654" s="5" t="s">
        <v>15</v>
      </c>
      <c r="D654" s="5" t="str">
        <f>"王力茁"</f>
        <v>王力茁</v>
      </c>
      <c r="E654" s="5" t="str">
        <f>"533320230709103829137818"</f>
        <v>533320230709103829137818</v>
      </c>
    </row>
    <row r="655" spans="1:5" ht="27.75" customHeight="1">
      <c r="A655" s="4">
        <v>652</v>
      </c>
      <c r="B655" s="5" t="str">
        <f t="shared" si="12"/>
        <v>009</v>
      </c>
      <c r="C655" s="5" t="s">
        <v>15</v>
      </c>
      <c r="D655" s="5" t="str">
        <f>"黎颖聪"</f>
        <v>黎颖聪</v>
      </c>
      <c r="E655" s="5" t="str">
        <f>"533320230708174631137781"</f>
        <v>533320230708174631137781</v>
      </c>
    </row>
    <row r="656" spans="1:5" ht="27.75" customHeight="1">
      <c r="A656" s="4">
        <v>653</v>
      </c>
      <c r="B656" s="5" t="str">
        <f t="shared" si="12"/>
        <v>009</v>
      </c>
      <c r="C656" s="5" t="s">
        <v>15</v>
      </c>
      <c r="D656" s="5" t="str">
        <f>"黄文婧"</f>
        <v>黄文婧</v>
      </c>
      <c r="E656" s="5" t="str">
        <f>"533320230709123951137826"</f>
        <v>533320230709123951137826</v>
      </c>
    </row>
    <row r="657" spans="1:5" ht="27.75" customHeight="1">
      <c r="A657" s="4">
        <v>654</v>
      </c>
      <c r="B657" s="5" t="str">
        <f t="shared" si="12"/>
        <v>009</v>
      </c>
      <c r="C657" s="5" t="s">
        <v>15</v>
      </c>
      <c r="D657" s="5" t="str">
        <f>"冯文俞"</f>
        <v>冯文俞</v>
      </c>
      <c r="E657" s="5" t="str">
        <f>"533320230709135355137832"</f>
        <v>533320230709135355137832</v>
      </c>
    </row>
    <row r="658" spans="1:5" ht="27.75" customHeight="1">
      <c r="A658" s="4">
        <v>655</v>
      </c>
      <c r="B658" s="5" t="str">
        <f t="shared" si="12"/>
        <v>009</v>
      </c>
      <c r="C658" s="5" t="s">
        <v>15</v>
      </c>
      <c r="D658" s="5" t="str">
        <f>"张峻"</f>
        <v>张峻</v>
      </c>
      <c r="E658" s="5" t="str">
        <f>"533320230705155056136971"</f>
        <v>533320230705155056136971</v>
      </c>
    </row>
    <row r="659" spans="1:5" ht="27.75" customHeight="1">
      <c r="A659" s="4">
        <v>656</v>
      </c>
      <c r="B659" s="5" t="str">
        <f t="shared" si="12"/>
        <v>009</v>
      </c>
      <c r="C659" s="5" t="s">
        <v>15</v>
      </c>
      <c r="D659" s="5" t="str">
        <f>"禤杨洋"</f>
        <v>禤杨洋</v>
      </c>
      <c r="E659" s="5" t="str">
        <f>"533320230709135647137833"</f>
        <v>533320230709135647137833</v>
      </c>
    </row>
    <row r="660" spans="1:5" ht="27.75" customHeight="1">
      <c r="A660" s="4">
        <v>657</v>
      </c>
      <c r="B660" s="5" t="str">
        <f t="shared" si="12"/>
        <v>009</v>
      </c>
      <c r="C660" s="5" t="s">
        <v>15</v>
      </c>
      <c r="D660" s="5" t="str">
        <f>"梁骏琳"</f>
        <v>梁骏琳</v>
      </c>
      <c r="E660" s="5" t="str">
        <f>"533320230708090056137749"</f>
        <v>533320230708090056137749</v>
      </c>
    </row>
    <row r="661" spans="1:5" ht="27.75" customHeight="1">
      <c r="A661" s="4">
        <v>658</v>
      </c>
      <c r="B661" s="5" t="str">
        <f t="shared" si="12"/>
        <v>009</v>
      </c>
      <c r="C661" s="5" t="s">
        <v>15</v>
      </c>
      <c r="D661" s="5" t="str">
        <f>"邱雪纯"</f>
        <v>邱雪纯</v>
      </c>
      <c r="E661" s="5" t="str">
        <f>"533320230709145931137838"</f>
        <v>533320230709145931137838</v>
      </c>
    </row>
    <row r="662" spans="1:5" ht="27.75" customHeight="1">
      <c r="A662" s="4">
        <v>659</v>
      </c>
      <c r="B662" s="5" t="str">
        <f t="shared" si="12"/>
        <v>009</v>
      </c>
      <c r="C662" s="5" t="s">
        <v>15</v>
      </c>
      <c r="D662" s="5" t="str">
        <f>"冯琳"</f>
        <v>冯琳</v>
      </c>
      <c r="E662" s="5" t="str">
        <f>"533320230705123411136860"</f>
        <v>533320230705123411136860</v>
      </c>
    </row>
    <row r="663" spans="1:5" ht="27.75" customHeight="1">
      <c r="A663" s="4">
        <v>660</v>
      </c>
      <c r="B663" s="5" t="str">
        <f t="shared" si="12"/>
        <v>009</v>
      </c>
      <c r="C663" s="5" t="s">
        <v>15</v>
      </c>
      <c r="D663" s="5" t="str">
        <f>"陈炯美"</f>
        <v>陈炯美</v>
      </c>
      <c r="E663" s="5" t="str">
        <f>"533320230709160517137846"</f>
        <v>533320230709160517137846</v>
      </c>
    </row>
    <row r="664" spans="1:5" ht="27.75" customHeight="1">
      <c r="A664" s="4">
        <v>661</v>
      </c>
      <c r="B664" s="5" t="str">
        <f t="shared" si="12"/>
        <v>009</v>
      </c>
      <c r="C664" s="5" t="s">
        <v>15</v>
      </c>
      <c r="D664" s="5" t="str">
        <f>"赵毓炎"</f>
        <v>赵毓炎</v>
      </c>
      <c r="E664" s="5" t="str">
        <f>"533320230709181210137857"</f>
        <v>533320230709181210137857</v>
      </c>
    </row>
    <row r="665" spans="1:5" ht="27.75" customHeight="1">
      <c r="A665" s="4">
        <v>662</v>
      </c>
      <c r="B665" s="5" t="str">
        <f t="shared" si="12"/>
        <v>009</v>
      </c>
      <c r="C665" s="5" t="s">
        <v>15</v>
      </c>
      <c r="D665" s="5" t="str">
        <f>"陈冰"</f>
        <v>陈冰</v>
      </c>
      <c r="E665" s="5" t="str">
        <f>"533320230709182158137858"</f>
        <v>533320230709182158137858</v>
      </c>
    </row>
    <row r="666" spans="1:5" ht="27.75" customHeight="1">
      <c r="A666" s="4">
        <v>663</v>
      </c>
      <c r="B666" s="5" t="str">
        <f t="shared" si="12"/>
        <v>009</v>
      </c>
      <c r="C666" s="5" t="s">
        <v>15</v>
      </c>
      <c r="D666" s="5" t="str">
        <f>"郑琬盈"</f>
        <v>郑琬盈</v>
      </c>
      <c r="E666" s="5" t="str">
        <f>"533320230709184212137859"</f>
        <v>533320230709184212137859</v>
      </c>
    </row>
    <row r="667" spans="1:5" ht="27.75" customHeight="1">
      <c r="A667" s="4">
        <v>664</v>
      </c>
      <c r="B667" s="5" t="str">
        <f t="shared" si="12"/>
        <v>009</v>
      </c>
      <c r="C667" s="5" t="s">
        <v>15</v>
      </c>
      <c r="D667" s="5" t="str">
        <f>"陈屯"</f>
        <v>陈屯</v>
      </c>
      <c r="E667" s="5" t="str">
        <f>"533320230709213634137868"</f>
        <v>533320230709213634137868</v>
      </c>
    </row>
    <row r="668" spans="1:5" ht="27.75" customHeight="1">
      <c r="A668" s="4">
        <v>665</v>
      </c>
      <c r="B668" s="5" t="str">
        <f t="shared" si="12"/>
        <v>009</v>
      </c>
      <c r="C668" s="5" t="s">
        <v>15</v>
      </c>
      <c r="D668" s="5" t="str">
        <f>"韦泽权"</f>
        <v>韦泽权</v>
      </c>
      <c r="E668" s="5" t="str">
        <f>"533320230705191720137104"</f>
        <v>533320230705191720137104</v>
      </c>
    </row>
    <row r="669" spans="1:5" ht="27.75" customHeight="1">
      <c r="A669" s="4">
        <v>666</v>
      </c>
      <c r="B669" s="5" t="str">
        <f t="shared" si="12"/>
        <v>009</v>
      </c>
      <c r="C669" s="5" t="s">
        <v>15</v>
      </c>
      <c r="D669" s="5" t="str">
        <f>"郑胜蓝"</f>
        <v>郑胜蓝</v>
      </c>
      <c r="E669" s="5" t="str">
        <f>"533320230709223259137873"</f>
        <v>533320230709223259137873</v>
      </c>
    </row>
    <row r="670" spans="1:5" ht="27.75" customHeight="1">
      <c r="A670" s="4">
        <v>667</v>
      </c>
      <c r="B670" s="5" t="str">
        <f t="shared" si="12"/>
        <v>009</v>
      </c>
      <c r="C670" s="5" t="s">
        <v>15</v>
      </c>
      <c r="D670" s="5" t="str">
        <f>"文宣萱"</f>
        <v>文宣萱</v>
      </c>
      <c r="E670" s="5" t="str">
        <f>"533320230709154221137843"</f>
        <v>533320230709154221137843</v>
      </c>
    </row>
    <row r="671" spans="1:5" ht="27.75" customHeight="1">
      <c r="A671" s="4">
        <v>668</v>
      </c>
      <c r="B671" s="5" t="str">
        <f t="shared" si="12"/>
        <v>009</v>
      </c>
      <c r="C671" s="5" t="s">
        <v>15</v>
      </c>
      <c r="D671" s="5" t="str">
        <f>"何娇"</f>
        <v>何娇</v>
      </c>
      <c r="E671" s="5" t="str">
        <f>"533320230709232308137877"</f>
        <v>533320230709232308137877</v>
      </c>
    </row>
    <row r="672" spans="1:5" ht="27.75" customHeight="1">
      <c r="A672" s="4">
        <v>669</v>
      </c>
      <c r="B672" s="5" t="str">
        <f t="shared" si="12"/>
        <v>009</v>
      </c>
      <c r="C672" s="5" t="s">
        <v>15</v>
      </c>
      <c r="D672" s="5" t="str">
        <f>"羊有菊"</f>
        <v>羊有菊</v>
      </c>
      <c r="E672" s="5" t="str">
        <f>"533320230709235944137882"</f>
        <v>533320230709235944137882</v>
      </c>
    </row>
    <row r="673" spans="1:5" ht="27.75" customHeight="1">
      <c r="A673" s="4">
        <v>670</v>
      </c>
      <c r="B673" s="5" t="str">
        <f t="shared" si="12"/>
        <v>009</v>
      </c>
      <c r="C673" s="5" t="s">
        <v>15</v>
      </c>
      <c r="D673" s="5" t="str">
        <f>"钟惠"</f>
        <v>钟惠</v>
      </c>
      <c r="E673" s="5" t="str">
        <f>"533320230709234955137879"</f>
        <v>533320230709234955137879</v>
      </c>
    </row>
    <row r="674" spans="1:5" ht="27.75" customHeight="1">
      <c r="A674" s="4">
        <v>671</v>
      </c>
      <c r="B674" s="5" t="str">
        <f t="shared" si="12"/>
        <v>009</v>
      </c>
      <c r="C674" s="5" t="s">
        <v>15</v>
      </c>
      <c r="D674" s="5" t="str">
        <f>"李欣欣"</f>
        <v>李欣欣</v>
      </c>
      <c r="E674" s="5" t="str">
        <f>"533320230707230637137744"</f>
        <v>533320230707230637137744</v>
      </c>
    </row>
    <row r="675" spans="1:5" ht="27.75" customHeight="1">
      <c r="A675" s="4">
        <v>672</v>
      </c>
      <c r="B675" s="5" t="str">
        <f t="shared" si="12"/>
        <v>009</v>
      </c>
      <c r="C675" s="5" t="s">
        <v>15</v>
      </c>
      <c r="D675" s="5" t="str">
        <f>"章行秋"</f>
        <v>章行秋</v>
      </c>
      <c r="E675" s="5" t="str">
        <f>"533320230710000255137883"</f>
        <v>533320230710000255137883</v>
      </c>
    </row>
    <row r="676" spans="1:5" ht="27.75" customHeight="1">
      <c r="A676" s="4">
        <v>673</v>
      </c>
      <c r="B676" s="5" t="str">
        <f t="shared" si="12"/>
        <v>009</v>
      </c>
      <c r="C676" s="5" t="s">
        <v>15</v>
      </c>
      <c r="D676" s="5" t="str">
        <f>"王白倩"</f>
        <v>王白倩</v>
      </c>
      <c r="E676" s="5" t="str">
        <f>"533320230710014420137886"</f>
        <v>533320230710014420137886</v>
      </c>
    </row>
    <row r="677" spans="1:5" ht="27.75" customHeight="1">
      <c r="A677" s="4">
        <v>674</v>
      </c>
      <c r="B677" s="5" t="str">
        <f t="shared" si="12"/>
        <v>009</v>
      </c>
      <c r="C677" s="5" t="s">
        <v>15</v>
      </c>
      <c r="D677" s="5" t="str">
        <f>"陈倩"</f>
        <v>陈倩</v>
      </c>
      <c r="E677" s="5" t="str">
        <f>"533320230706212721137595"</f>
        <v>533320230706212721137595</v>
      </c>
    </row>
    <row r="678" spans="1:5" ht="27.75" customHeight="1">
      <c r="A678" s="4">
        <v>675</v>
      </c>
      <c r="B678" s="5" t="str">
        <f t="shared" si="12"/>
        <v>009</v>
      </c>
      <c r="C678" s="5" t="s">
        <v>15</v>
      </c>
      <c r="D678" s="5" t="str">
        <f>"吴佩婷"</f>
        <v>吴佩婷</v>
      </c>
      <c r="E678" s="5" t="str">
        <f>"533320230710091408137897"</f>
        <v>533320230710091408137897</v>
      </c>
    </row>
    <row r="679" spans="1:5" ht="27.75" customHeight="1">
      <c r="A679" s="4">
        <v>676</v>
      </c>
      <c r="B679" s="5" t="str">
        <f t="shared" si="12"/>
        <v>009</v>
      </c>
      <c r="C679" s="5" t="s">
        <v>15</v>
      </c>
      <c r="D679" s="5" t="str">
        <f>"李双灼"</f>
        <v>李双灼</v>
      </c>
      <c r="E679" s="5" t="str">
        <f>"533320230705201937137136"</f>
        <v>533320230705201937137136</v>
      </c>
    </row>
    <row r="680" spans="1:5" ht="27.75" customHeight="1">
      <c r="A680" s="4">
        <v>677</v>
      </c>
      <c r="B680" s="5" t="str">
        <f t="shared" si="12"/>
        <v>009</v>
      </c>
      <c r="C680" s="5" t="s">
        <v>15</v>
      </c>
      <c r="D680" s="5" t="str">
        <f>"苏朝露"</f>
        <v>苏朝露</v>
      </c>
      <c r="E680" s="5" t="str">
        <f>"533320230710101526137917"</f>
        <v>533320230710101526137917</v>
      </c>
    </row>
    <row r="681" spans="1:5" ht="27.75" customHeight="1">
      <c r="A681" s="4">
        <v>678</v>
      </c>
      <c r="B681" s="5" t="str">
        <f t="shared" si="12"/>
        <v>009</v>
      </c>
      <c r="C681" s="5" t="s">
        <v>15</v>
      </c>
      <c r="D681" s="5" t="str">
        <f>"邢思婷"</f>
        <v>邢思婷</v>
      </c>
      <c r="E681" s="5" t="str">
        <f>"533320230710101738137919"</f>
        <v>533320230710101738137919</v>
      </c>
    </row>
    <row r="682" spans="1:5" ht="27.75" customHeight="1">
      <c r="A682" s="4">
        <v>679</v>
      </c>
      <c r="B682" s="5" t="str">
        <f t="shared" si="12"/>
        <v>009</v>
      </c>
      <c r="C682" s="5" t="s">
        <v>15</v>
      </c>
      <c r="D682" s="5" t="str">
        <f>"雷惠敏"</f>
        <v>雷惠敏</v>
      </c>
      <c r="E682" s="5" t="str">
        <f>"533320230706224024137610"</f>
        <v>533320230706224024137610</v>
      </c>
    </row>
    <row r="683" spans="1:5" ht="27.75" customHeight="1">
      <c r="A683" s="4">
        <v>680</v>
      </c>
      <c r="B683" s="5" t="str">
        <f t="shared" si="12"/>
        <v>009</v>
      </c>
      <c r="C683" s="5" t="s">
        <v>15</v>
      </c>
      <c r="D683" s="5" t="str">
        <f>"王佳佳"</f>
        <v>王佳佳</v>
      </c>
      <c r="E683" s="5" t="str">
        <f>"533320230706102217137332"</f>
        <v>533320230706102217137332</v>
      </c>
    </row>
    <row r="684" spans="1:5" ht="27.75" customHeight="1">
      <c r="A684" s="4">
        <v>681</v>
      </c>
      <c r="B684" s="5" t="str">
        <f t="shared" si="12"/>
        <v>009</v>
      </c>
      <c r="C684" s="5" t="s">
        <v>15</v>
      </c>
      <c r="D684" s="5" t="str">
        <f>"陈圣学"</f>
        <v>陈圣学</v>
      </c>
      <c r="E684" s="5" t="str">
        <f>"533320230710103313137928"</f>
        <v>533320230710103313137928</v>
      </c>
    </row>
    <row r="685" spans="1:5" ht="27.75" customHeight="1">
      <c r="A685" s="4">
        <v>682</v>
      </c>
      <c r="B685" s="5" t="str">
        <f t="shared" si="12"/>
        <v>009</v>
      </c>
      <c r="C685" s="5" t="s">
        <v>15</v>
      </c>
      <c r="D685" s="5" t="str">
        <f>"邱颖"</f>
        <v>邱颖</v>
      </c>
      <c r="E685" s="5" t="str">
        <f>"533320230710104241137933"</f>
        <v>533320230710104241137933</v>
      </c>
    </row>
    <row r="686" spans="1:5" ht="27.75" customHeight="1">
      <c r="A686" s="4">
        <v>683</v>
      </c>
      <c r="B686" s="5" t="str">
        <f t="shared" si="12"/>
        <v>009</v>
      </c>
      <c r="C686" s="5" t="s">
        <v>15</v>
      </c>
      <c r="D686" s="5" t="str">
        <f>"李婧文"</f>
        <v>李婧文</v>
      </c>
      <c r="E686" s="5" t="str">
        <f>"533320230710090104137895"</f>
        <v>533320230710090104137895</v>
      </c>
    </row>
    <row r="687" spans="1:5" ht="27.75" customHeight="1">
      <c r="A687" s="4">
        <v>684</v>
      </c>
      <c r="B687" s="5" t="str">
        <f t="shared" si="12"/>
        <v>009</v>
      </c>
      <c r="C687" s="5" t="s">
        <v>15</v>
      </c>
      <c r="D687" s="5" t="str">
        <f>"丁琳"</f>
        <v>丁琳</v>
      </c>
      <c r="E687" s="5" t="str">
        <f>"533320230708193625137788"</f>
        <v>533320230708193625137788</v>
      </c>
    </row>
    <row r="688" spans="1:5" ht="27.75" customHeight="1">
      <c r="A688" s="4">
        <v>685</v>
      </c>
      <c r="B688" s="5" t="str">
        <f aca="true" t="shared" si="13" ref="B688:B751">"009"</f>
        <v>009</v>
      </c>
      <c r="C688" s="5" t="s">
        <v>15</v>
      </c>
      <c r="D688" s="5" t="str">
        <f>"周羿彤"</f>
        <v>周羿彤</v>
      </c>
      <c r="E688" s="5" t="str">
        <f>"533320230705113042136812"</f>
        <v>533320230705113042136812</v>
      </c>
    </row>
    <row r="689" spans="1:5" ht="27.75" customHeight="1">
      <c r="A689" s="4">
        <v>686</v>
      </c>
      <c r="B689" s="5" t="str">
        <f t="shared" si="13"/>
        <v>009</v>
      </c>
      <c r="C689" s="5" t="s">
        <v>15</v>
      </c>
      <c r="D689" s="5" t="str">
        <f>"何彦仪"</f>
        <v>何彦仪</v>
      </c>
      <c r="E689" s="5" t="str">
        <f>"533320230710105948137941"</f>
        <v>533320230710105948137941</v>
      </c>
    </row>
    <row r="690" spans="1:5" ht="27.75" customHeight="1">
      <c r="A690" s="4">
        <v>687</v>
      </c>
      <c r="B690" s="5" t="str">
        <f t="shared" si="13"/>
        <v>009</v>
      </c>
      <c r="C690" s="5" t="s">
        <v>15</v>
      </c>
      <c r="D690" s="5" t="str">
        <f>"王李名"</f>
        <v>王李名</v>
      </c>
      <c r="E690" s="5" t="str">
        <f>"533320230710110016137942"</f>
        <v>533320230710110016137942</v>
      </c>
    </row>
    <row r="691" spans="1:5" ht="27.75" customHeight="1">
      <c r="A691" s="4">
        <v>688</v>
      </c>
      <c r="B691" s="5" t="str">
        <f t="shared" si="13"/>
        <v>009</v>
      </c>
      <c r="C691" s="5" t="s">
        <v>15</v>
      </c>
      <c r="D691" s="5" t="str">
        <f>"熊悠兰"</f>
        <v>熊悠兰</v>
      </c>
      <c r="E691" s="5" t="str">
        <f>"533320230710104727137936"</f>
        <v>533320230710104727137936</v>
      </c>
    </row>
    <row r="692" spans="1:5" ht="27.75" customHeight="1">
      <c r="A692" s="4">
        <v>689</v>
      </c>
      <c r="B692" s="5" t="str">
        <f t="shared" si="13"/>
        <v>009</v>
      </c>
      <c r="C692" s="5" t="s">
        <v>15</v>
      </c>
      <c r="D692" s="5" t="str">
        <f>"车芸伊"</f>
        <v>车芸伊</v>
      </c>
      <c r="E692" s="5" t="str">
        <f>"533320230705145149136926"</f>
        <v>533320230705145149136926</v>
      </c>
    </row>
    <row r="693" spans="1:5" ht="27.75" customHeight="1">
      <c r="A693" s="4">
        <v>690</v>
      </c>
      <c r="B693" s="5" t="str">
        <f t="shared" si="13"/>
        <v>009</v>
      </c>
      <c r="C693" s="5" t="s">
        <v>15</v>
      </c>
      <c r="D693" s="5" t="str">
        <f>"张熙颉"</f>
        <v>张熙颉</v>
      </c>
      <c r="E693" s="5" t="str">
        <f>"533320230710104723137934"</f>
        <v>533320230710104723137934</v>
      </c>
    </row>
    <row r="694" spans="1:5" ht="27.75" customHeight="1">
      <c r="A694" s="4">
        <v>691</v>
      </c>
      <c r="B694" s="5" t="str">
        <f t="shared" si="13"/>
        <v>009</v>
      </c>
      <c r="C694" s="5" t="s">
        <v>15</v>
      </c>
      <c r="D694" s="5" t="str">
        <f>"庞梦瑜"</f>
        <v>庞梦瑜</v>
      </c>
      <c r="E694" s="5" t="str">
        <f>"533320230710130454137963"</f>
        <v>533320230710130454137963</v>
      </c>
    </row>
    <row r="695" spans="1:5" ht="27.75" customHeight="1">
      <c r="A695" s="4">
        <v>692</v>
      </c>
      <c r="B695" s="5" t="str">
        <f t="shared" si="13"/>
        <v>009</v>
      </c>
      <c r="C695" s="5" t="s">
        <v>15</v>
      </c>
      <c r="D695" s="5" t="str">
        <f>"许腾尹"</f>
        <v>许腾尹</v>
      </c>
      <c r="E695" s="5" t="str">
        <f>"533320230709143929137837"</f>
        <v>533320230709143929137837</v>
      </c>
    </row>
    <row r="696" spans="1:5" ht="27.75" customHeight="1">
      <c r="A696" s="4">
        <v>693</v>
      </c>
      <c r="B696" s="5" t="str">
        <f t="shared" si="13"/>
        <v>009</v>
      </c>
      <c r="C696" s="5" t="s">
        <v>15</v>
      </c>
      <c r="D696" s="5" t="str">
        <f>"羊英瑛"</f>
        <v>羊英瑛</v>
      </c>
      <c r="E696" s="5" t="str">
        <f>"533320230710131518137968"</f>
        <v>533320230710131518137968</v>
      </c>
    </row>
    <row r="697" spans="1:5" ht="27.75" customHeight="1">
      <c r="A697" s="4">
        <v>694</v>
      </c>
      <c r="B697" s="5" t="str">
        <f t="shared" si="13"/>
        <v>009</v>
      </c>
      <c r="C697" s="5" t="s">
        <v>15</v>
      </c>
      <c r="D697" s="5" t="str">
        <f>"谢敏"</f>
        <v>谢敏</v>
      </c>
      <c r="E697" s="5" t="str">
        <f>"533320230710135608137973"</f>
        <v>533320230710135608137973</v>
      </c>
    </row>
    <row r="698" spans="1:5" ht="27.75" customHeight="1">
      <c r="A698" s="4">
        <v>695</v>
      </c>
      <c r="B698" s="5" t="str">
        <f t="shared" si="13"/>
        <v>009</v>
      </c>
      <c r="C698" s="5" t="s">
        <v>15</v>
      </c>
      <c r="D698" s="5" t="str">
        <f>"吴欣倩"</f>
        <v>吴欣倩</v>
      </c>
      <c r="E698" s="5" t="str">
        <f>"533320230710142715137980"</f>
        <v>533320230710142715137980</v>
      </c>
    </row>
    <row r="699" spans="1:5" ht="27.75" customHeight="1">
      <c r="A699" s="4">
        <v>696</v>
      </c>
      <c r="B699" s="5" t="str">
        <f t="shared" si="13"/>
        <v>009</v>
      </c>
      <c r="C699" s="5" t="s">
        <v>15</v>
      </c>
      <c r="D699" s="5" t="str">
        <f>"高芳举"</f>
        <v>高芳举</v>
      </c>
      <c r="E699" s="5" t="str">
        <f>"533320230710140952137977"</f>
        <v>533320230710140952137977</v>
      </c>
    </row>
    <row r="700" spans="1:5" ht="27.75" customHeight="1">
      <c r="A700" s="4">
        <v>697</v>
      </c>
      <c r="B700" s="5" t="str">
        <f t="shared" si="13"/>
        <v>009</v>
      </c>
      <c r="C700" s="5" t="s">
        <v>15</v>
      </c>
      <c r="D700" s="5" t="str">
        <f>"杨莹"</f>
        <v>杨莹</v>
      </c>
      <c r="E700" s="5" t="str">
        <f>"533320230710145941137987"</f>
        <v>533320230710145941137987</v>
      </c>
    </row>
    <row r="701" spans="1:5" ht="27.75" customHeight="1">
      <c r="A701" s="4">
        <v>698</v>
      </c>
      <c r="B701" s="5" t="str">
        <f t="shared" si="13"/>
        <v>009</v>
      </c>
      <c r="C701" s="5" t="s">
        <v>15</v>
      </c>
      <c r="D701" s="5" t="str">
        <f>"余冰月"</f>
        <v>余冰月</v>
      </c>
      <c r="E701" s="5" t="str">
        <f>"533320230710160852138010"</f>
        <v>533320230710160852138010</v>
      </c>
    </row>
    <row r="702" spans="1:5" ht="27.75" customHeight="1">
      <c r="A702" s="4">
        <v>699</v>
      </c>
      <c r="B702" s="5" t="str">
        <f t="shared" si="13"/>
        <v>009</v>
      </c>
      <c r="C702" s="5" t="s">
        <v>15</v>
      </c>
      <c r="D702" s="5" t="str">
        <f>"张少艳"</f>
        <v>张少艳</v>
      </c>
      <c r="E702" s="5" t="str">
        <f>"533320230710170113138019"</f>
        <v>533320230710170113138019</v>
      </c>
    </row>
    <row r="703" spans="1:5" ht="27.75" customHeight="1">
      <c r="A703" s="4">
        <v>700</v>
      </c>
      <c r="B703" s="5" t="str">
        <f t="shared" si="13"/>
        <v>009</v>
      </c>
      <c r="C703" s="5" t="s">
        <v>15</v>
      </c>
      <c r="D703" s="5" t="str">
        <f>"姚莉"</f>
        <v>姚莉</v>
      </c>
      <c r="E703" s="5" t="str">
        <f>"533320230710171208138024"</f>
        <v>533320230710171208138024</v>
      </c>
    </row>
    <row r="704" spans="1:5" ht="27.75" customHeight="1">
      <c r="A704" s="4">
        <v>701</v>
      </c>
      <c r="B704" s="5" t="str">
        <f t="shared" si="13"/>
        <v>009</v>
      </c>
      <c r="C704" s="5" t="s">
        <v>15</v>
      </c>
      <c r="D704" s="5" t="str">
        <f>"王家宇"</f>
        <v>王家宇</v>
      </c>
      <c r="E704" s="5" t="str">
        <f>"533320230710174125138035"</f>
        <v>533320230710174125138035</v>
      </c>
    </row>
    <row r="705" spans="1:5" ht="27.75" customHeight="1">
      <c r="A705" s="4">
        <v>702</v>
      </c>
      <c r="B705" s="5" t="str">
        <f t="shared" si="13"/>
        <v>009</v>
      </c>
      <c r="C705" s="5" t="s">
        <v>15</v>
      </c>
      <c r="D705" s="5" t="str">
        <f>"周慧强"</f>
        <v>周慧强</v>
      </c>
      <c r="E705" s="5" t="str">
        <f>"533320230710172723138031"</f>
        <v>533320230710172723138031</v>
      </c>
    </row>
    <row r="706" spans="1:5" ht="27.75" customHeight="1">
      <c r="A706" s="4">
        <v>703</v>
      </c>
      <c r="B706" s="5" t="str">
        <f t="shared" si="13"/>
        <v>009</v>
      </c>
      <c r="C706" s="5" t="s">
        <v>15</v>
      </c>
      <c r="D706" s="5" t="str">
        <f>"李晓声"</f>
        <v>李晓声</v>
      </c>
      <c r="E706" s="5" t="str">
        <f>"533320230709093034137811"</f>
        <v>533320230709093034137811</v>
      </c>
    </row>
    <row r="707" spans="1:5" ht="27.75" customHeight="1">
      <c r="A707" s="4">
        <v>704</v>
      </c>
      <c r="B707" s="5" t="str">
        <f t="shared" si="13"/>
        <v>009</v>
      </c>
      <c r="C707" s="5" t="s">
        <v>15</v>
      </c>
      <c r="D707" s="5" t="str">
        <f>"邢慧琪"</f>
        <v>邢慧琪</v>
      </c>
      <c r="E707" s="5" t="str">
        <f>"533320230710185208138050"</f>
        <v>533320230710185208138050</v>
      </c>
    </row>
    <row r="708" spans="1:5" ht="27.75" customHeight="1">
      <c r="A708" s="4">
        <v>705</v>
      </c>
      <c r="B708" s="5" t="str">
        <f t="shared" si="13"/>
        <v>009</v>
      </c>
      <c r="C708" s="5" t="s">
        <v>15</v>
      </c>
      <c r="D708" s="5" t="str">
        <f>"伍润莼"</f>
        <v>伍润莼</v>
      </c>
      <c r="E708" s="5" t="str">
        <f>"533320230709164616137850"</f>
        <v>533320230709164616137850</v>
      </c>
    </row>
    <row r="709" spans="1:5" ht="27.75" customHeight="1">
      <c r="A709" s="4">
        <v>706</v>
      </c>
      <c r="B709" s="5" t="str">
        <f t="shared" si="13"/>
        <v>009</v>
      </c>
      <c r="C709" s="5" t="s">
        <v>15</v>
      </c>
      <c r="D709" s="5" t="str">
        <f>"符颖"</f>
        <v>符颖</v>
      </c>
      <c r="E709" s="5" t="str">
        <f>"533320230710192429138054"</f>
        <v>533320230710192429138054</v>
      </c>
    </row>
    <row r="710" spans="1:5" ht="27.75" customHeight="1">
      <c r="A710" s="4">
        <v>707</v>
      </c>
      <c r="B710" s="5" t="str">
        <f t="shared" si="13"/>
        <v>009</v>
      </c>
      <c r="C710" s="5" t="s">
        <v>15</v>
      </c>
      <c r="D710" s="5" t="str">
        <f>"张思华"</f>
        <v>张思华</v>
      </c>
      <c r="E710" s="5" t="str">
        <f>"533320230710200126138066"</f>
        <v>533320230710200126138066</v>
      </c>
    </row>
    <row r="711" spans="1:5" ht="27.75" customHeight="1">
      <c r="A711" s="4">
        <v>708</v>
      </c>
      <c r="B711" s="5" t="str">
        <f t="shared" si="13"/>
        <v>009</v>
      </c>
      <c r="C711" s="5" t="s">
        <v>15</v>
      </c>
      <c r="D711" s="5" t="str">
        <f>"王静纯"</f>
        <v>王静纯</v>
      </c>
      <c r="E711" s="5" t="str">
        <f>"533320230710200334138067"</f>
        <v>533320230710200334138067</v>
      </c>
    </row>
    <row r="712" spans="1:5" ht="27.75" customHeight="1">
      <c r="A712" s="4">
        <v>709</v>
      </c>
      <c r="B712" s="5" t="str">
        <f t="shared" si="13"/>
        <v>009</v>
      </c>
      <c r="C712" s="5" t="s">
        <v>15</v>
      </c>
      <c r="D712" s="5" t="str">
        <f>"李平成"</f>
        <v>李平成</v>
      </c>
      <c r="E712" s="5" t="str">
        <f>"533320230710192726138055"</f>
        <v>533320230710192726138055</v>
      </c>
    </row>
    <row r="713" spans="1:5" ht="27.75" customHeight="1">
      <c r="A713" s="4">
        <v>710</v>
      </c>
      <c r="B713" s="5" t="str">
        <f t="shared" si="13"/>
        <v>009</v>
      </c>
      <c r="C713" s="5" t="s">
        <v>15</v>
      </c>
      <c r="D713" s="5" t="str">
        <f>"王秋燕"</f>
        <v>王秋燕</v>
      </c>
      <c r="E713" s="5" t="str">
        <f>"533320230710200350138068"</f>
        <v>533320230710200350138068</v>
      </c>
    </row>
    <row r="714" spans="1:5" ht="27.75" customHeight="1">
      <c r="A714" s="4">
        <v>711</v>
      </c>
      <c r="B714" s="5" t="str">
        <f t="shared" si="13"/>
        <v>009</v>
      </c>
      <c r="C714" s="5" t="s">
        <v>15</v>
      </c>
      <c r="D714" s="5" t="str">
        <f>"吴贤励"</f>
        <v>吴贤励</v>
      </c>
      <c r="E714" s="5" t="str">
        <f>"533320230710211227138084"</f>
        <v>533320230710211227138084</v>
      </c>
    </row>
    <row r="715" spans="1:5" ht="27.75" customHeight="1">
      <c r="A715" s="4">
        <v>712</v>
      </c>
      <c r="B715" s="5" t="str">
        <f t="shared" si="13"/>
        <v>009</v>
      </c>
      <c r="C715" s="5" t="s">
        <v>15</v>
      </c>
      <c r="D715" s="5" t="str">
        <f>"韦传占"</f>
        <v>韦传占</v>
      </c>
      <c r="E715" s="5" t="str">
        <f>"533320230710193722138058"</f>
        <v>533320230710193722138058</v>
      </c>
    </row>
    <row r="716" spans="1:5" ht="27.75" customHeight="1">
      <c r="A716" s="4">
        <v>713</v>
      </c>
      <c r="B716" s="5" t="str">
        <f t="shared" si="13"/>
        <v>009</v>
      </c>
      <c r="C716" s="5" t="s">
        <v>15</v>
      </c>
      <c r="D716" s="5" t="str">
        <f>"吴之正"</f>
        <v>吴之正</v>
      </c>
      <c r="E716" s="5" t="str">
        <f>"533320230708124246137761"</f>
        <v>533320230708124246137761</v>
      </c>
    </row>
    <row r="717" spans="1:5" ht="27.75" customHeight="1">
      <c r="A717" s="4">
        <v>714</v>
      </c>
      <c r="B717" s="5" t="str">
        <f t="shared" si="13"/>
        <v>009</v>
      </c>
      <c r="C717" s="5" t="s">
        <v>15</v>
      </c>
      <c r="D717" s="5" t="str">
        <f>"邢荣"</f>
        <v>邢荣</v>
      </c>
      <c r="E717" s="5" t="str">
        <f>"533320230710214222138094"</f>
        <v>533320230710214222138094</v>
      </c>
    </row>
    <row r="718" spans="1:5" ht="27.75" customHeight="1">
      <c r="A718" s="4">
        <v>715</v>
      </c>
      <c r="B718" s="5" t="str">
        <f t="shared" si="13"/>
        <v>009</v>
      </c>
      <c r="C718" s="5" t="s">
        <v>15</v>
      </c>
      <c r="D718" s="5" t="str">
        <f>"岑诗琦"</f>
        <v>岑诗琦</v>
      </c>
      <c r="E718" s="5" t="str">
        <f>"533320230710222409138101"</f>
        <v>533320230710222409138101</v>
      </c>
    </row>
    <row r="719" spans="1:5" ht="27.75" customHeight="1">
      <c r="A719" s="4">
        <v>716</v>
      </c>
      <c r="B719" s="5" t="str">
        <f t="shared" si="13"/>
        <v>009</v>
      </c>
      <c r="C719" s="5" t="s">
        <v>15</v>
      </c>
      <c r="D719" s="5" t="str">
        <f>"王妍"</f>
        <v>王妍</v>
      </c>
      <c r="E719" s="5" t="str">
        <f>"533320230710223146138104"</f>
        <v>533320230710223146138104</v>
      </c>
    </row>
    <row r="720" spans="1:5" ht="27.75" customHeight="1">
      <c r="A720" s="4">
        <v>717</v>
      </c>
      <c r="B720" s="5" t="str">
        <f t="shared" si="13"/>
        <v>009</v>
      </c>
      <c r="C720" s="5" t="s">
        <v>15</v>
      </c>
      <c r="D720" s="5" t="str">
        <f>"文艺晓"</f>
        <v>文艺晓</v>
      </c>
      <c r="E720" s="5" t="str">
        <f>"533320230709164009137849"</f>
        <v>533320230709164009137849</v>
      </c>
    </row>
    <row r="721" spans="1:5" ht="27.75" customHeight="1">
      <c r="A721" s="4">
        <v>718</v>
      </c>
      <c r="B721" s="5" t="str">
        <f t="shared" si="13"/>
        <v>009</v>
      </c>
      <c r="C721" s="5" t="s">
        <v>15</v>
      </c>
      <c r="D721" s="5" t="str">
        <f>"连蕾"</f>
        <v>连蕾</v>
      </c>
      <c r="E721" s="5" t="str">
        <f>"533320230710225403138109"</f>
        <v>533320230710225403138109</v>
      </c>
    </row>
    <row r="722" spans="1:5" ht="27.75" customHeight="1">
      <c r="A722" s="4">
        <v>719</v>
      </c>
      <c r="B722" s="5" t="str">
        <f t="shared" si="13"/>
        <v>009</v>
      </c>
      <c r="C722" s="5" t="s">
        <v>15</v>
      </c>
      <c r="D722" s="5" t="str">
        <f>"彭思燕"</f>
        <v>彭思燕</v>
      </c>
      <c r="E722" s="5" t="str">
        <f>"533320230708180621137782"</f>
        <v>533320230708180621137782</v>
      </c>
    </row>
    <row r="723" spans="1:5" ht="27.75" customHeight="1">
      <c r="A723" s="4">
        <v>720</v>
      </c>
      <c r="B723" s="5" t="str">
        <f t="shared" si="13"/>
        <v>009</v>
      </c>
      <c r="C723" s="5" t="s">
        <v>15</v>
      </c>
      <c r="D723" s="5" t="str">
        <f>"冯佳"</f>
        <v>冯佳</v>
      </c>
      <c r="E723" s="5" t="str">
        <f>"533320230710211152138083"</f>
        <v>533320230710211152138083</v>
      </c>
    </row>
    <row r="724" spans="1:5" ht="27.75" customHeight="1">
      <c r="A724" s="4">
        <v>721</v>
      </c>
      <c r="B724" s="5" t="str">
        <f t="shared" si="13"/>
        <v>009</v>
      </c>
      <c r="C724" s="5" t="s">
        <v>15</v>
      </c>
      <c r="D724" s="5" t="str">
        <f>"王萃英"</f>
        <v>王萃英</v>
      </c>
      <c r="E724" s="5" t="str">
        <f>"533320230710231639138112"</f>
        <v>533320230710231639138112</v>
      </c>
    </row>
    <row r="725" spans="1:5" ht="27.75" customHeight="1">
      <c r="A725" s="4">
        <v>722</v>
      </c>
      <c r="B725" s="5" t="str">
        <f t="shared" si="13"/>
        <v>009</v>
      </c>
      <c r="C725" s="5" t="s">
        <v>15</v>
      </c>
      <c r="D725" s="5" t="str">
        <f>"黎卓琪"</f>
        <v>黎卓琪</v>
      </c>
      <c r="E725" s="5" t="str">
        <f>"533320230710231100138111"</f>
        <v>533320230710231100138111</v>
      </c>
    </row>
    <row r="726" spans="1:5" ht="27.75" customHeight="1">
      <c r="A726" s="4">
        <v>723</v>
      </c>
      <c r="B726" s="5" t="str">
        <f t="shared" si="13"/>
        <v>009</v>
      </c>
      <c r="C726" s="5" t="s">
        <v>15</v>
      </c>
      <c r="D726" s="5" t="str">
        <f>"李晓婷"</f>
        <v>李晓婷</v>
      </c>
      <c r="E726" s="5" t="str">
        <f>"533320230710220740138100"</f>
        <v>533320230710220740138100</v>
      </c>
    </row>
    <row r="727" spans="1:5" ht="27.75" customHeight="1">
      <c r="A727" s="4">
        <v>724</v>
      </c>
      <c r="B727" s="5" t="str">
        <f t="shared" si="13"/>
        <v>009</v>
      </c>
      <c r="C727" s="5" t="s">
        <v>15</v>
      </c>
      <c r="D727" s="5" t="str">
        <f>"余佳佳"</f>
        <v>余佳佳</v>
      </c>
      <c r="E727" s="5" t="str">
        <f>"533320230710224938138108"</f>
        <v>533320230710224938138108</v>
      </c>
    </row>
    <row r="728" spans="1:5" ht="27.75" customHeight="1">
      <c r="A728" s="4">
        <v>725</v>
      </c>
      <c r="B728" s="5" t="str">
        <f t="shared" si="13"/>
        <v>009</v>
      </c>
      <c r="C728" s="5" t="s">
        <v>15</v>
      </c>
      <c r="D728" s="5" t="str">
        <f>"莫宇"</f>
        <v>莫宇</v>
      </c>
      <c r="E728" s="5" t="str">
        <f>"533320230711000724138119"</f>
        <v>533320230711000724138119</v>
      </c>
    </row>
    <row r="729" spans="1:5" ht="27.75" customHeight="1">
      <c r="A729" s="4">
        <v>726</v>
      </c>
      <c r="B729" s="5" t="str">
        <f t="shared" si="13"/>
        <v>009</v>
      </c>
      <c r="C729" s="5" t="s">
        <v>15</v>
      </c>
      <c r="D729" s="5" t="str">
        <f>"王奕君"</f>
        <v>王奕君</v>
      </c>
      <c r="E729" s="5" t="str">
        <f>"533320230710013040137885"</f>
        <v>533320230710013040137885</v>
      </c>
    </row>
    <row r="730" spans="1:5" ht="27.75" customHeight="1">
      <c r="A730" s="4">
        <v>727</v>
      </c>
      <c r="B730" s="5" t="str">
        <f t="shared" si="13"/>
        <v>009</v>
      </c>
      <c r="C730" s="5" t="s">
        <v>15</v>
      </c>
      <c r="D730" s="5" t="str">
        <f>"陈慧"</f>
        <v>陈慧</v>
      </c>
      <c r="E730" s="5" t="str">
        <f>"533320230705160718136982"</f>
        <v>533320230705160718136982</v>
      </c>
    </row>
    <row r="731" spans="1:5" ht="27.75" customHeight="1">
      <c r="A731" s="4">
        <v>728</v>
      </c>
      <c r="B731" s="5" t="str">
        <f t="shared" si="13"/>
        <v>009</v>
      </c>
      <c r="C731" s="5" t="s">
        <v>15</v>
      </c>
      <c r="D731" s="5" t="str">
        <f>"吴倩丹"</f>
        <v>吴倩丹</v>
      </c>
      <c r="E731" s="5" t="str">
        <f>"533320230711004842138124"</f>
        <v>533320230711004842138124</v>
      </c>
    </row>
    <row r="732" spans="1:5" ht="27.75" customHeight="1">
      <c r="A732" s="4">
        <v>729</v>
      </c>
      <c r="B732" s="5" t="str">
        <f t="shared" si="13"/>
        <v>009</v>
      </c>
      <c r="C732" s="5" t="s">
        <v>15</v>
      </c>
      <c r="D732" s="5" t="str">
        <f>"钱晚晴"</f>
        <v>钱晚晴</v>
      </c>
      <c r="E732" s="5" t="str">
        <f>"533320230711013521138130"</f>
        <v>533320230711013521138130</v>
      </c>
    </row>
    <row r="733" spans="1:5" ht="27.75" customHeight="1">
      <c r="A733" s="4">
        <v>730</v>
      </c>
      <c r="B733" s="5" t="str">
        <f t="shared" si="13"/>
        <v>009</v>
      </c>
      <c r="C733" s="5" t="s">
        <v>15</v>
      </c>
      <c r="D733" s="5" t="str">
        <f>"李南欣"</f>
        <v>李南欣</v>
      </c>
      <c r="E733" s="5" t="str">
        <f>"533320230706004351137256"</f>
        <v>533320230706004351137256</v>
      </c>
    </row>
    <row r="734" spans="1:5" ht="27.75" customHeight="1">
      <c r="A734" s="4">
        <v>731</v>
      </c>
      <c r="B734" s="5" t="str">
        <f t="shared" si="13"/>
        <v>009</v>
      </c>
      <c r="C734" s="5" t="s">
        <v>15</v>
      </c>
      <c r="D734" s="5" t="str">
        <f>"卓泉辉"</f>
        <v>卓泉辉</v>
      </c>
      <c r="E734" s="5" t="str">
        <f>"533320230711072256138135"</f>
        <v>533320230711072256138135</v>
      </c>
    </row>
    <row r="735" spans="1:5" ht="27.75" customHeight="1">
      <c r="A735" s="4">
        <v>732</v>
      </c>
      <c r="B735" s="5" t="str">
        <f t="shared" si="13"/>
        <v>009</v>
      </c>
      <c r="C735" s="5" t="s">
        <v>15</v>
      </c>
      <c r="D735" s="5" t="str">
        <f>"陈夏惠"</f>
        <v>陈夏惠</v>
      </c>
      <c r="E735" s="5" t="str">
        <f>"533320230711073354138138"</f>
        <v>533320230711073354138138</v>
      </c>
    </row>
    <row r="736" spans="1:5" ht="27.75" customHeight="1">
      <c r="A736" s="4">
        <v>733</v>
      </c>
      <c r="B736" s="5" t="str">
        <f t="shared" si="13"/>
        <v>009</v>
      </c>
      <c r="C736" s="5" t="s">
        <v>15</v>
      </c>
      <c r="D736" s="5" t="str">
        <f>"韩钰铃"</f>
        <v>韩钰铃</v>
      </c>
      <c r="E736" s="5" t="str">
        <f>"533320230711082415138145"</f>
        <v>533320230711082415138145</v>
      </c>
    </row>
    <row r="737" spans="1:5" ht="27.75" customHeight="1">
      <c r="A737" s="4">
        <v>734</v>
      </c>
      <c r="B737" s="5" t="str">
        <f t="shared" si="13"/>
        <v>009</v>
      </c>
      <c r="C737" s="5" t="s">
        <v>15</v>
      </c>
      <c r="D737" s="5" t="str">
        <f>"田宇"</f>
        <v>田宇</v>
      </c>
      <c r="E737" s="5" t="str">
        <f>"533320230711081435138143"</f>
        <v>533320230711081435138143</v>
      </c>
    </row>
    <row r="738" spans="1:5" ht="27.75" customHeight="1">
      <c r="A738" s="4">
        <v>735</v>
      </c>
      <c r="B738" s="5" t="str">
        <f t="shared" si="13"/>
        <v>009</v>
      </c>
      <c r="C738" s="5" t="s">
        <v>15</v>
      </c>
      <c r="D738" s="5" t="str">
        <f>"蒋逸琰"</f>
        <v>蒋逸琰</v>
      </c>
      <c r="E738" s="5" t="str">
        <f>"533320230711083002138146"</f>
        <v>533320230711083002138146</v>
      </c>
    </row>
    <row r="739" spans="1:5" ht="27.75" customHeight="1">
      <c r="A739" s="4">
        <v>736</v>
      </c>
      <c r="B739" s="5" t="str">
        <f t="shared" si="13"/>
        <v>009</v>
      </c>
      <c r="C739" s="5" t="s">
        <v>15</v>
      </c>
      <c r="D739" s="5" t="str">
        <f>"苏雨欣"</f>
        <v>苏雨欣</v>
      </c>
      <c r="E739" s="5" t="str">
        <f>"533320230710174735138036"</f>
        <v>533320230710174735138036</v>
      </c>
    </row>
    <row r="740" spans="1:5" ht="27.75" customHeight="1">
      <c r="A740" s="4">
        <v>737</v>
      </c>
      <c r="B740" s="5" t="str">
        <f t="shared" si="13"/>
        <v>009</v>
      </c>
      <c r="C740" s="5" t="s">
        <v>15</v>
      </c>
      <c r="D740" s="5" t="str">
        <f>"王力辉"</f>
        <v>王力辉</v>
      </c>
      <c r="E740" s="5" t="str">
        <f>"533320230710111954137950"</f>
        <v>533320230710111954137950</v>
      </c>
    </row>
    <row r="741" spans="1:5" ht="27.75" customHeight="1">
      <c r="A741" s="4">
        <v>738</v>
      </c>
      <c r="B741" s="5" t="str">
        <f t="shared" si="13"/>
        <v>009</v>
      </c>
      <c r="C741" s="5" t="s">
        <v>15</v>
      </c>
      <c r="D741" s="5" t="str">
        <f>"高雨萌"</f>
        <v>高雨萌</v>
      </c>
      <c r="E741" s="5" t="str">
        <f>"533320230711085338138153"</f>
        <v>533320230711085338138153</v>
      </c>
    </row>
    <row r="742" spans="1:5" ht="27.75" customHeight="1">
      <c r="A742" s="4">
        <v>739</v>
      </c>
      <c r="B742" s="5" t="str">
        <f t="shared" si="13"/>
        <v>009</v>
      </c>
      <c r="C742" s="5" t="s">
        <v>15</v>
      </c>
      <c r="D742" s="5" t="str">
        <f>"庄瑶婕"</f>
        <v>庄瑶婕</v>
      </c>
      <c r="E742" s="5" t="str">
        <f>"533320230710190201138051"</f>
        <v>533320230710190201138051</v>
      </c>
    </row>
    <row r="743" spans="1:5" ht="27.75" customHeight="1">
      <c r="A743" s="4">
        <v>740</v>
      </c>
      <c r="B743" s="5" t="str">
        <f t="shared" si="13"/>
        <v>009</v>
      </c>
      <c r="C743" s="5" t="s">
        <v>15</v>
      </c>
      <c r="D743" s="5" t="str">
        <f>"林诗婷"</f>
        <v>林诗婷</v>
      </c>
      <c r="E743" s="5" t="str">
        <f>"533320230711020227138132"</f>
        <v>533320230711020227138132</v>
      </c>
    </row>
    <row r="744" spans="1:5" ht="27.75" customHeight="1">
      <c r="A744" s="4">
        <v>741</v>
      </c>
      <c r="B744" s="5" t="str">
        <f t="shared" si="13"/>
        <v>009</v>
      </c>
      <c r="C744" s="5" t="s">
        <v>15</v>
      </c>
      <c r="D744" s="5" t="str">
        <f>"王娟"</f>
        <v>王娟</v>
      </c>
      <c r="E744" s="5" t="str">
        <f>"533320230711092806138165"</f>
        <v>533320230711092806138165</v>
      </c>
    </row>
    <row r="745" spans="1:5" ht="27.75" customHeight="1">
      <c r="A745" s="4">
        <v>742</v>
      </c>
      <c r="B745" s="5" t="str">
        <f t="shared" si="13"/>
        <v>009</v>
      </c>
      <c r="C745" s="5" t="s">
        <v>15</v>
      </c>
      <c r="D745" s="5" t="str">
        <f>"阳艳"</f>
        <v>阳艳</v>
      </c>
      <c r="E745" s="5" t="str">
        <f>"533320230710233543138114"</f>
        <v>533320230710233543138114</v>
      </c>
    </row>
    <row r="746" spans="1:5" ht="27.75" customHeight="1">
      <c r="A746" s="4">
        <v>743</v>
      </c>
      <c r="B746" s="5" t="str">
        <f t="shared" si="13"/>
        <v>009</v>
      </c>
      <c r="C746" s="5" t="s">
        <v>15</v>
      </c>
      <c r="D746" s="5" t="str">
        <f>"李珊"</f>
        <v>李珊</v>
      </c>
      <c r="E746" s="5" t="str">
        <f>"533320230711093309138168"</f>
        <v>533320230711093309138168</v>
      </c>
    </row>
    <row r="747" spans="1:5" ht="27.75" customHeight="1">
      <c r="A747" s="4">
        <v>744</v>
      </c>
      <c r="B747" s="5" t="str">
        <f t="shared" si="13"/>
        <v>009</v>
      </c>
      <c r="C747" s="5" t="s">
        <v>15</v>
      </c>
      <c r="D747" s="5" t="str">
        <f>"丁紫欣"</f>
        <v>丁紫欣</v>
      </c>
      <c r="E747" s="5" t="str">
        <f>"533320230710153559137999"</f>
        <v>533320230710153559137999</v>
      </c>
    </row>
    <row r="748" spans="1:5" ht="27.75" customHeight="1">
      <c r="A748" s="4">
        <v>745</v>
      </c>
      <c r="B748" s="5" t="str">
        <f t="shared" si="13"/>
        <v>009</v>
      </c>
      <c r="C748" s="5" t="s">
        <v>15</v>
      </c>
      <c r="D748" s="5" t="str">
        <f>"陈淑玲"</f>
        <v>陈淑玲</v>
      </c>
      <c r="E748" s="5" t="str">
        <f>"533320230711091613138159"</f>
        <v>533320230711091613138159</v>
      </c>
    </row>
    <row r="749" spans="1:5" ht="27.75" customHeight="1">
      <c r="A749" s="4">
        <v>746</v>
      </c>
      <c r="B749" s="5" t="str">
        <f t="shared" si="13"/>
        <v>009</v>
      </c>
      <c r="C749" s="5" t="s">
        <v>15</v>
      </c>
      <c r="D749" s="5" t="str">
        <f>"符有月"</f>
        <v>符有月</v>
      </c>
      <c r="E749" s="5" t="str">
        <f>"533320230711091400138158"</f>
        <v>533320230711091400138158</v>
      </c>
    </row>
    <row r="750" spans="1:5" ht="27.75" customHeight="1">
      <c r="A750" s="4">
        <v>747</v>
      </c>
      <c r="B750" s="5" t="str">
        <f t="shared" si="13"/>
        <v>009</v>
      </c>
      <c r="C750" s="5" t="s">
        <v>15</v>
      </c>
      <c r="D750" s="5" t="str">
        <f>"胡墨蝶"</f>
        <v>胡墨蝶</v>
      </c>
      <c r="E750" s="5" t="str">
        <f>"533320230705113705136817"</f>
        <v>533320230705113705136817</v>
      </c>
    </row>
    <row r="751" spans="1:5" ht="27.75" customHeight="1">
      <c r="A751" s="4">
        <v>748</v>
      </c>
      <c r="B751" s="5" t="str">
        <f t="shared" si="13"/>
        <v>009</v>
      </c>
      <c r="C751" s="5" t="s">
        <v>15</v>
      </c>
      <c r="D751" s="5" t="str">
        <f>"陈佳娟"</f>
        <v>陈佳娟</v>
      </c>
      <c r="E751" s="5" t="str">
        <f>"533320230707114132137663"</f>
        <v>533320230707114132137663</v>
      </c>
    </row>
    <row r="752" spans="1:5" ht="27.75" customHeight="1">
      <c r="A752" s="4">
        <v>749</v>
      </c>
      <c r="B752" s="5" t="str">
        <f>"009"</f>
        <v>009</v>
      </c>
      <c r="C752" s="5" t="s">
        <v>15</v>
      </c>
      <c r="D752" s="5" t="str">
        <f>"陈文娇"</f>
        <v>陈文娇</v>
      </c>
      <c r="E752" s="5" t="str">
        <f>"533320230711111811138197"</f>
        <v>533320230711111811138197</v>
      </c>
    </row>
    <row r="753" spans="1:5" ht="27.75" customHeight="1">
      <c r="A753" s="4">
        <v>750</v>
      </c>
      <c r="B753" s="5" t="str">
        <f>"009"</f>
        <v>009</v>
      </c>
      <c r="C753" s="5" t="s">
        <v>15</v>
      </c>
      <c r="D753" s="5" t="str">
        <f>"麦佳宜"</f>
        <v>麦佳宜</v>
      </c>
      <c r="E753" s="5" t="str">
        <f>"533320230711105636138190"</f>
        <v>533320230711105636138190</v>
      </c>
    </row>
    <row r="754" spans="1:5" ht="27.75" customHeight="1">
      <c r="A754" s="4">
        <v>751</v>
      </c>
      <c r="B754" s="5" t="str">
        <f>"009"</f>
        <v>009</v>
      </c>
      <c r="C754" s="5" t="s">
        <v>15</v>
      </c>
      <c r="D754" s="5" t="str">
        <f>"苏春秀"</f>
        <v>苏春秀</v>
      </c>
      <c r="E754" s="5" t="str">
        <f>"533320230711112132138198"</f>
        <v>533320230711112132138198</v>
      </c>
    </row>
    <row r="755" spans="1:5" ht="27.75" customHeight="1">
      <c r="A755" s="4">
        <v>752</v>
      </c>
      <c r="B755" s="5" t="str">
        <f>"009"</f>
        <v>009</v>
      </c>
      <c r="C755" s="5" t="s">
        <v>15</v>
      </c>
      <c r="D755" s="5" t="str">
        <f>"冯玺铭"</f>
        <v>冯玺铭</v>
      </c>
      <c r="E755" s="5" t="str">
        <f>"533320230710160016138006"</f>
        <v>533320230710160016138006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翁海菁</cp:lastModifiedBy>
  <dcterms:created xsi:type="dcterms:W3CDTF">2023-07-19T06:07:49Z</dcterms:created>
  <dcterms:modified xsi:type="dcterms:W3CDTF">2023-07-20T09:44:54Z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F723D26536AF49F0B0F9E97B59EA5FA1_13</vt:lpwstr>
  </property>
  <property fmtid="{D5CDD505-2E9C-101B-9397-08002B2CF9AE}" pid="4" name="KSOProductBuildV">
    <vt:lpwstr>2052-11.1.0.14036</vt:lpwstr>
  </property>
</Properties>
</file>